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PPM'!$A$3:$E$206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T162" i="3"/>
  <c r="U162" s="1"/>
  <c r="H48"/>
  <c r="H80"/>
  <c r="I104"/>
  <c r="I116"/>
  <c r="I80"/>
  <c r="I64"/>
  <c r="I55"/>
  <c r="I81"/>
  <c r="I44"/>
  <c r="I31"/>
  <c r="I8"/>
  <c r="T161" l="1"/>
  <c r="U161" s="1"/>
  <c r="F64"/>
  <c r="F116"/>
  <c r="F81"/>
  <c r="F44"/>
  <c r="F8"/>
  <c r="E44"/>
  <c r="E64"/>
  <c r="E80"/>
  <c r="T160"/>
  <c r="U160" s="1"/>
  <c r="U159" l="1"/>
  <c r="T159"/>
  <c r="C116"/>
  <c r="C44"/>
  <c r="C50"/>
  <c r="C49"/>
  <c r="C48"/>
  <c r="C81"/>
  <c r="C8"/>
  <c r="U158"/>
  <c r="T158"/>
  <c r="U157"/>
  <c r="T157"/>
  <c r="T156" l="1"/>
  <c r="U156" s="1"/>
  <c r="T155"/>
  <c r="U155" s="1"/>
  <c r="U154"/>
  <c r="T154"/>
  <c r="U153"/>
  <c r="T153"/>
  <c r="U152"/>
  <c r="T152"/>
  <c r="T151"/>
  <c r="U151" s="1"/>
  <c r="U150"/>
  <c r="T150"/>
  <c r="U149"/>
  <c r="T149"/>
  <c r="T148" l="1"/>
  <c r="U148" s="1"/>
  <c r="AK117"/>
  <c r="T147"/>
  <c r="U147" s="1"/>
  <c r="U146"/>
  <c r="T146"/>
  <c r="AH117"/>
  <c r="T145"/>
  <c r="U145" s="1"/>
  <c r="AE117"/>
  <c r="AJ117" l="1"/>
  <c r="AG117"/>
  <c r="AD117"/>
  <c r="AB117"/>
  <c r="T144"/>
  <c r="U144" s="1"/>
  <c r="U143"/>
  <c r="T143"/>
  <c r="Y117"/>
  <c r="V117"/>
  <c r="U142"/>
  <c r="T142"/>
  <c r="T141"/>
  <c r="U141" s="1"/>
  <c r="S117"/>
  <c r="U140"/>
  <c r="T140"/>
  <c r="P117"/>
  <c r="T139"/>
  <c r="U139" s="1"/>
  <c r="M117"/>
  <c r="T138"/>
  <c r="U138" s="1"/>
  <c r="AL117" l="1"/>
  <c r="AI117"/>
  <c r="AF117"/>
  <c r="AA117"/>
  <c r="U117"/>
  <c r="R117"/>
  <c r="O117"/>
  <c r="L117"/>
  <c r="N117" l="1"/>
  <c r="AC117"/>
  <c r="W117"/>
  <c r="T117"/>
  <c r="Q117"/>
  <c r="J117"/>
  <c r="I117"/>
  <c r="T137"/>
  <c r="U137" s="1"/>
  <c r="G117"/>
  <c r="T136"/>
  <c r="U136" s="1"/>
  <c r="T135"/>
  <c r="U135" s="1"/>
  <c r="T134"/>
  <c r="U134" s="1"/>
  <c r="T133"/>
  <c r="U133" s="1"/>
  <c r="T132"/>
  <c r="U132" s="1"/>
  <c r="T131"/>
  <c r="U131" s="1"/>
  <c r="T130"/>
  <c r="U130" s="1"/>
  <c r="U129"/>
  <c r="T129"/>
  <c r="K117" l="1"/>
  <c r="F117"/>
  <c r="T128"/>
  <c r="U128" s="1"/>
  <c r="T127"/>
  <c r="U127" s="1"/>
  <c r="T126"/>
  <c r="U126" s="1"/>
  <c r="T125"/>
  <c r="U125" s="1"/>
  <c r="T124"/>
  <c r="U124" s="1"/>
  <c r="D117"/>
  <c r="H117" l="1"/>
  <c r="C117"/>
  <c r="E117" l="1"/>
  <c r="X117"/>
  <c r="Z117" l="1"/>
</calcChain>
</file>

<file path=xl/sharedStrings.xml><?xml version="1.0" encoding="utf-8"?>
<sst xmlns="http://schemas.openxmlformats.org/spreadsheetml/2006/main" count="433" uniqueCount="321">
  <si>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</si>
  <si>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</si>
  <si>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</si>
  <si>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</si>
  <si>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</si>
  <si>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</si>
  <si>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</si>
  <si>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</si>
  <si>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</si>
  <si>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</si>
  <si>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</si>
  <si>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</si>
  <si>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</si>
  <si>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</si>
  <si>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</si>
  <si>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</si>
  <si>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</si>
  <si>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</si>
  <si>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</si>
  <si>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</si>
  <si>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</si>
  <si>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</si>
  <si>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</si>
  <si>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</si>
  <si>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</si>
  <si>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</si>
  <si>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</si>
  <si>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</si>
  <si>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</si>
  <si>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</si>
  <si>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</si>
  <si>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</si>
  <si>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</si>
  <si>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</si>
  <si>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</si>
  <si>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</si>
  <si>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</si>
  <si>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</si>
  <si>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</si>
  <si>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</si>
  <si>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</si>
  <si>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</si>
  <si>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</si>
  <si>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</si>
  <si>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</si>
  <si>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</si>
  <si>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</si>
  <si>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</si>
  <si>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</si>
  <si>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</si>
  <si>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</si>
  <si>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</si>
  <si>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</si>
  <si>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</si>
  <si>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</si>
  <si>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</si>
  <si>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</si>
  <si>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</si>
  <si>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</si>
  <si>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</si>
  <si>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</si>
  <si>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</si>
  <si>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</si>
  <si>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</si>
  <si>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</si>
  <si>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</si>
  <si>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</si>
  <si>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</si>
  <si>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</si>
  <si>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</si>
  <si>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</si>
  <si>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</si>
  <si>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</si>
  <si>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</si>
  <si>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</si>
  <si>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</si>
  <si>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</si>
  <si>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</si>
  <si>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</si>
  <si>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</si>
  <si>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</si>
  <si>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</si>
  <si>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</si>
  <si>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</si>
  <si>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</si>
  <si>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</si>
  <si>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</si>
  <si>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</si>
  <si>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</si>
  <si>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</si>
  <si>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</si>
  <si>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</si>
  <si>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</si>
  <si>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</si>
  <si>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</si>
  <si>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</si>
  <si>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</si>
  <si>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</si>
  <si>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</si>
  <si>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</si>
  <si>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</si>
  <si>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</si>
  <si>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</si>
  <si>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</si>
  <si>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</si>
  <si>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</si>
  <si>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</si>
  <si>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</si>
  <si>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</si>
  <si>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</si>
  <si>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</si>
  <si>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</si>
  <si>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</si>
  <si>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</si>
  <si>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</si>
  <si>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</si>
  <si>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</si>
  <si>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</si>
  <si>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</si>
  <si>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</si>
  <si>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</si>
  <si>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</si>
  <si>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</si>
  <si>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</si>
  <si>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</si>
  <si>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</si>
  <si>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</si>
  <si>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</si>
  <si>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</si>
  <si>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</si>
  <si>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</si>
  <si>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</si>
  <si>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</si>
  <si>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</si>
  <si>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</si>
  <si>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</si>
  <si>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</si>
  <si>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</si>
  <si>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</si>
  <si>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</si>
  <si>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</si>
  <si>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</si>
  <si>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</si>
  <si>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</si>
  <si>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</si>
  <si>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</si>
  <si>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</si>
  <si>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</si>
  <si>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</si>
  <si>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</si>
  <si>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</si>
  <si>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</si>
  <si>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</si>
  <si>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</si>
  <si>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</si>
  <si>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</si>
  <si>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</si>
  <si>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</si>
  <si>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</si>
  <si>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</si>
  <si>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</si>
  <si>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</si>
  <si>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</si>
  <si>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</si>
  <si>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</si>
  <si>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</si>
  <si>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</si>
  <si>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</si>
  <si>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</si>
  <si>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</si>
  <si>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</si>
  <si>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</si>
  <si>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</si>
  <si>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</si>
  <si>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</si>
  <si>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</si>
  <si>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</si>
  <si>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</si>
  <si>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</si>
  <si>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</si>
  <si>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</si>
  <si>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</si>
  <si>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</si>
  <si>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</si>
  <si>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</si>
  <si>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</si>
  <si>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</si>
  <si>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</si>
  <si>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</si>
  <si>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</si>
  <si>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</si>
  <si>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</si>
  <si>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</si>
  <si>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</si>
  <si>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</si>
  <si>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</si>
  <si>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</si>
  <si>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</si>
  <si>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</si>
  <si>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</si>
  <si>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</si>
  <si>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</si>
  <si>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</si>
  <si>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</si>
  <si>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</si>
  <si>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</si>
  <si>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</si>
  <si>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</si>
  <si>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</si>
  <si>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</si>
  <si>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</si>
  <si>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</si>
  <si>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</si>
  <si>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</si>
  <si>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</si>
  <si>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</si>
  <si>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</si>
  <si>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</si>
  <si>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</si>
  <si>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</si>
  <si>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</si>
  <si>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</si>
  <si>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</si>
  <si>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</si>
  <si>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</si>
  <si>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</si>
  <si>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</si>
  <si>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</si>
  <si>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</si>
  <si>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</si>
  <si>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</si>
  <si>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</si>
  <si>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</si>
  <si>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</si>
  <si>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01/11</t>
  </si>
  <si>
    <t>02/11</t>
  </si>
  <si>
    <t>03/11</t>
  </si>
  <si>
    <t>04/11</t>
  </si>
  <si>
    <t>05/11</t>
  </si>
  <si>
    <t>06/11</t>
  </si>
  <si>
    <t>07/11</t>
  </si>
  <si>
    <t>IMA110S1</t>
  </si>
  <si>
    <t>Lear IMA Brownstown</t>
  </si>
  <si>
    <t>INT100S4</t>
  </si>
  <si>
    <t>INT100S1</t>
  </si>
  <si>
    <t xml:space="preserve">Magna -Louisville </t>
  </si>
  <si>
    <t>08/11</t>
  </si>
  <si>
    <t>LEA477S1</t>
  </si>
  <si>
    <t>Lear Trim Mexican</t>
  </si>
  <si>
    <t>09/11</t>
  </si>
  <si>
    <t>10/11</t>
  </si>
  <si>
    <t>JOH330S1</t>
  </si>
  <si>
    <t>JCI Lerma Plant</t>
  </si>
  <si>
    <t>11/11</t>
  </si>
  <si>
    <t>12/11</t>
  </si>
  <si>
    <t xml:space="preserve">PPM Cum </t>
  </si>
  <si>
    <t>01/12</t>
  </si>
  <si>
    <t>WK/WD Armrest</t>
  </si>
  <si>
    <t>Armrest</t>
  </si>
  <si>
    <t>WMPI</t>
  </si>
  <si>
    <t>02/12</t>
  </si>
  <si>
    <t>03/12</t>
  </si>
  <si>
    <t>04/12</t>
  </si>
  <si>
    <t>TEK100S2</t>
  </si>
  <si>
    <t>Teknik Malseme</t>
  </si>
  <si>
    <t>05/12</t>
  </si>
  <si>
    <t>06/12</t>
  </si>
  <si>
    <t>07/12</t>
  </si>
  <si>
    <t>08/12</t>
  </si>
  <si>
    <t>LEA107S1</t>
  </si>
  <si>
    <t>Lear Poland</t>
  </si>
  <si>
    <t>LEA104S2</t>
  </si>
  <si>
    <t>Lear Changan</t>
  </si>
  <si>
    <t>09/12</t>
  </si>
  <si>
    <t>10/12</t>
  </si>
  <si>
    <t>11/12</t>
  </si>
  <si>
    <t>JOH130S6</t>
  </si>
  <si>
    <t>JCA, SA de CV</t>
  </si>
  <si>
    <t>Jan 2013</t>
  </si>
  <si>
    <t>Feb 2013</t>
  </si>
  <si>
    <t>Mar 2013</t>
  </si>
  <si>
    <t>Apr 2013</t>
  </si>
  <si>
    <t>May 2013</t>
  </si>
  <si>
    <t>June 2013</t>
  </si>
  <si>
    <t>July 2013</t>
  </si>
  <si>
    <t>Aug 2013</t>
  </si>
  <si>
    <t>Sept 2013</t>
  </si>
  <si>
    <t>Oct 2013</t>
  </si>
  <si>
    <t>Nov 2013</t>
  </si>
  <si>
    <t>Dec 2013</t>
  </si>
  <si>
    <t>12/12</t>
  </si>
  <si>
    <t>01/13</t>
  </si>
  <si>
    <t>CG2A-96611E24-AB</t>
  </si>
  <si>
    <t>D258 4 Way</t>
  </si>
  <si>
    <t>Glue in J clip</t>
  </si>
  <si>
    <t>Wrong cup holder color</t>
  </si>
  <si>
    <t>G&amp;R3</t>
  </si>
  <si>
    <t>MS Detroit</t>
  </si>
  <si>
    <t>PPM Cum  64.64</t>
  </si>
  <si>
    <t>CT43-74610A60-AA</t>
  </si>
  <si>
    <t>U387 4 Way</t>
  </si>
  <si>
    <t>Rod not locking</t>
  </si>
  <si>
    <t>Intier Mississauga</t>
  </si>
  <si>
    <t>ISSUES FOR FEBRUARY</t>
  </si>
  <si>
    <t>P415 2R Center</t>
  </si>
  <si>
    <t>JCI Riverside</t>
  </si>
  <si>
    <t>Headrest</t>
  </si>
  <si>
    <t>P415 2R O/B Rear</t>
  </si>
  <si>
    <t>Metal exposed on top of foam</t>
  </si>
  <si>
    <t>Headrest will not lock</t>
  </si>
  <si>
    <t>mismatch trim cover</t>
  </si>
  <si>
    <t>02/13</t>
  </si>
  <si>
    <t>PPM Cum 64.42</t>
  </si>
  <si>
    <t>JCI P#1339</t>
  </si>
  <si>
    <t>ISSUES FOR MARCH</t>
  </si>
  <si>
    <t>BU5A-96501B18-BJ35B8</t>
  </si>
  <si>
    <t>U502 3rd row Manual</t>
  </si>
  <si>
    <t>T-bar not assembled to pullstrap</t>
  </si>
  <si>
    <t>WMM</t>
  </si>
  <si>
    <t>03/13</t>
  </si>
  <si>
    <t>PPM Cum 54.47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</si>
</sst>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3" fontId="1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1" fillId="0" borderId="0" xfId="0" applyFont="1" applyFill="1"/>
    <xf numFmtId="0" fontId="0" fillId="0" borderId="0" xfId="0" applyBorder="1"/>
    <xf numFmtId="0" fontId="2" fillId="0" borderId="0" xfId="0" applyFont="1" applyBorder="1"/>
    <xf numFmtId="2" fontId="5" fillId="0" borderId="0" xfId="0" applyNumberFormat="1" applyFont="1" applyFill="1"/>
    <xf numFmtId="2" fontId="1" fillId="0" borderId="0" xfId="0" applyNumberFormat="1" applyFont="1" applyFill="1"/>
    <xf numFmtId="164" fontId="1" fillId="0" borderId="0" xfId="1" applyFont="1" applyFill="1"/>
    <xf numFmtId="16" fontId="6" fillId="3" borderId="4" xfId="0" quotePrefix="1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9.0709504685408282E-2"/>
          <c:w val="0.79743030577967267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Chart!$F$31:$F$43</c:f>
              <c:strCache>
                <c:ptCount val="13"/>
                <c:pt idx="0">
                  <c:v>03/12</c:v>
                </c:pt>
                <c:pt idx="1">
                  <c:v>04/12</c:v>
                </c:pt>
                <c:pt idx="2">
                  <c:v>05/12</c:v>
                </c:pt>
                <c:pt idx="3">
                  <c:v>06/12</c:v>
                </c:pt>
                <c:pt idx="4">
                  <c:v>07/12</c:v>
                </c:pt>
                <c:pt idx="5">
                  <c:v>08/12</c:v>
                </c:pt>
                <c:pt idx="6">
                  <c:v>09/12</c:v>
                </c:pt>
                <c:pt idx="7">
                  <c:v>10/12</c:v>
                </c:pt>
                <c:pt idx="8">
                  <c:v>11/12</c:v>
                </c:pt>
                <c:pt idx="9">
                  <c:v>12/12</c:v>
                </c:pt>
                <c:pt idx="10">
                  <c:v>01/12</c:v>
                </c:pt>
                <c:pt idx="11">
                  <c:v>02/12</c:v>
                </c:pt>
                <c:pt idx="12">
                  <c:v>03/12</c:v>
                </c:pt>
              </c:strCache>
            </c:strRef>
          </c:cat>
          <c:val>
            <c:numRef>
              <c:f>Chart!$G$31:$G$43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Chart!$F$31:$F$43</c:f>
              <c:strCache>
                <c:ptCount val="13"/>
                <c:pt idx="0">
                  <c:v>03/12</c:v>
                </c:pt>
                <c:pt idx="1">
                  <c:v>04/12</c:v>
                </c:pt>
                <c:pt idx="2">
                  <c:v>05/12</c:v>
                </c:pt>
                <c:pt idx="3">
                  <c:v>06/12</c:v>
                </c:pt>
                <c:pt idx="4">
                  <c:v>07/12</c:v>
                </c:pt>
                <c:pt idx="5">
                  <c:v>08/12</c:v>
                </c:pt>
                <c:pt idx="6">
                  <c:v>09/12</c:v>
                </c:pt>
                <c:pt idx="7">
                  <c:v>10/12</c:v>
                </c:pt>
                <c:pt idx="8">
                  <c:v>11/12</c:v>
                </c:pt>
                <c:pt idx="9">
                  <c:v>12/12</c:v>
                </c:pt>
                <c:pt idx="10">
                  <c:v>01/12</c:v>
                </c:pt>
                <c:pt idx="11">
                  <c:v>02/12</c:v>
                </c:pt>
                <c:pt idx="12">
                  <c:v>03/12</c:v>
                </c:pt>
              </c:strCache>
            </c:strRef>
          </c:cat>
          <c:val>
            <c:numRef>
              <c:f>Chart!$H$31:$H$43</c:f>
              <c:numCache>
                <c:formatCode>General</c:formatCode>
                <c:ptCount val="13"/>
                <c:pt idx="0">
                  <c:v>72.5</c:v>
                </c:pt>
                <c:pt idx="1">
                  <c:v>71.72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57.52</c:v>
                </c:pt>
                <c:pt idx="6">
                  <c:v>90.04</c:v>
                </c:pt>
                <c:pt idx="7">
                  <c:v>73.09</c:v>
                </c:pt>
                <c:pt idx="8">
                  <c:v>66.97</c:v>
                </c:pt>
                <c:pt idx="9">
                  <c:v>65.459999999999994</c:v>
                </c:pt>
                <c:pt idx="10">
                  <c:v>64.64</c:v>
                </c:pt>
                <c:pt idx="11">
                  <c:v>64.42</c:v>
                </c:pt>
                <c:pt idx="12">
                  <c:v>54.47</c:v>
                </c:pt>
              </c:numCache>
            </c:numRef>
          </c:val>
        </c:ser>
        <c:marker val="1"/>
        <c:axId val="51521408"/>
        <c:axId val="51523584"/>
      </c:lineChart>
      <c:catAx>
        <c:axId val="51521408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23584"/>
        <c:crosses val="autoZero"/>
        <c:auto val="1"/>
        <c:lblAlgn val="ctr"/>
        <c:lblOffset val="100"/>
        <c:tickLblSkip val="1"/>
        <c:tickMarkSkip val="1"/>
      </c:catAx>
      <c:valAx>
        <c:axId val="51523584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691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21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2186"/>
          <c:w val="0.11071330589849102"/>
          <c:h val="0.1165232056836269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14</xdr:col>
      <xdr:colOff>390525</xdr:colOff>
      <xdr:row>44</xdr:row>
      <xdr:rowOff>142875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43"/>
  <sheetViews>
    <sheetView workbookViewId="0">
      <selection activeCell="F44" sqref="F44"/>
    </sheetView>
  </sheetViews>
  <sheetFormatPr defaultRowHeight="12.75"/>
  <cols>
    <col min="14" max="14" width="14.140625" customWidth="1"/>
  </cols>
  <sheetData>
    <row r="4" spans="2:8">
      <c r="B4" s="8"/>
      <c r="C4" s="8"/>
      <c r="D4" s="8"/>
      <c r="F4" s="8" t="s">
        <v>31</v>
      </c>
      <c r="G4" s="8" t="s">
        <v>32</v>
      </c>
      <c r="H4" s="8" t="s">
        <v>1</v>
      </c>
    </row>
    <row r="5" spans="2:8">
      <c r="B5" s="9"/>
      <c r="C5" s="8"/>
      <c r="D5" s="8"/>
      <c r="F5" s="10" t="s">
        <v>204</v>
      </c>
      <c r="G5" s="8">
        <v>25</v>
      </c>
      <c r="H5" s="8">
        <v>2.4729999999999999</v>
      </c>
    </row>
    <row r="6" spans="2:8">
      <c r="B6" s="9"/>
      <c r="C6" s="8"/>
      <c r="D6" s="8"/>
      <c r="F6" s="10" t="s">
        <v>205</v>
      </c>
      <c r="G6" s="8">
        <v>25</v>
      </c>
      <c r="H6" s="8">
        <v>2.6150000000000002</v>
      </c>
    </row>
    <row r="7" spans="2:8">
      <c r="B7" s="9"/>
      <c r="C7" s="8"/>
      <c r="D7" s="8"/>
      <c r="F7" s="10" t="s">
        <v>211</v>
      </c>
      <c r="G7" s="8">
        <v>25</v>
      </c>
      <c r="H7" s="8">
        <v>2.6150000000000002</v>
      </c>
    </row>
    <row r="8" spans="2:8">
      <c r="B8" s="9"/>
      <c r="C8" s="8"/>
      <c r="D8" s="8"/>
      <c r="F8" s="10" t="s">
        <v>220</v>
      </c>
      <c r="G8" s="8">
        <v>25</v>
      </c>
      <c r="H8" s="8">
        <v>2.5249999999999999</v>
      </c>
    </row>
    <row r="9" spans="2:8">
      <c r="B9" s="10"/>
      <c r="C9" s="8"/>
      <c r="D9" s="8"/>
      <c r="F9" s="10" t="s">
        <v>221</v>
      </c>
      <c r="G9" s="8">
        <v>25</v>
      </c>
      <c r="H9" s="8">
        <v>2.5249999999999999</v>
      </c>
    </row>
    <row r="10" spans="2:8">
      <c r="B10" s="9"/>
      <c r="C10" s="8"/>
      <c r="D10" s="8"/>
      <c r="F10" s="10" t="s">
        <v>224</v>
      </c>
      <c r="G10" s="8">
        <v>25</v>
      </c>
      <c r="H10" s="8">
        <v>0.14000000000000001</v>
      </c>
    </row>
    <row r="11" spans="2:8">
      <c r="B11" s="9"/>
      <c r="C11" s="8"/>
      <c r="D11" s="8"/>
      <c r="F11" s="10" t="s">
        <v>226</v>
      </c>
      <c r="G11" s="8">
        <v>25</v>
      </c>
      <c r="H11" s="8">
        <v>0.14000000000000001</v>
      </c>
    </row>
    <row r="12" spans="2:8">
      <c r="B12" s="9"/>
      <c r="C12" s="8"/>
      <c r="D12" s="8"/>
      <c r="F12" s="10" t="s">
        <v>227</v>
      </c>
      <c r="G12" s="8">
        <v>25</v>
      </c>
      <c r="H12" s="8">
        <v>0.14000000000000001</v>
      </c>
    </row>
    <row r="13" spans="2:8">
      <c r="B13" s="9"/>
      <c r="C13" s="8"/>
      <c r="D13" s="8"/>
      <c r="F13" s="10" t="s">
        <v>228</v>
      </c>
      <c r="G13" s="8">
        <v>25</v>
      </c>
      <c r="H13" s="8">
        <v>0.14000000000000001</v>
      </c>
    </row>
    <row r="14" spans="2:8">
      <c r="B14" s="9"/>
      <c r="C14" s="8"/>
      <c r="D14" s="8"/>
      <c r="F14" s="10" t="s">
        <v>231</v>
      </c>
      <c r="G14" s="8">
        <v>25</v>
      </c>
      <c r="H14" s="8">
        <v>0.14000000000000001</v>
      </c>
    </row>
    <row r="15" spans="2:8">
      <c r="B15" s="9"/>
      <c r="C15" s="8"/>
      <c r="D15" s="8"/>
      <c r="F15" s="10" t="s">
        <v>232</v>
      </c>
      <c r="G15" s="8">
        <v>25</v>
      </c>
      <c r="H15" s="8">
        <v>0.14000000000000001</v>
      </c>
    </row>
    <row r="16" spans="2:8">
      <c r="B16" s="9"/>
      <c r="C16" s="8"/>
      <c r="D16" s="8"/>
      <c r="F16" s="10" t="s">
        <v>233</v>
      </c>
      <c r="G16" s="8">
        <v>25</v>
      </c>
      <c r="H16" s="8">
        <v>0.14000000000000001</v>
      </c>
    </row>
    <row r="17" spans="2:8">
      <c r="B17" s="9"/>
      <c r="C17" s="8"/>
      <c r="D17" s="8"/>
      <c r="F17" s="10" t="s">
        <v>234</v>
      </c>
      <c r="G17" s="8">
        <v>25</v>
      </c>
      <c r="H17" s="8">
        <v>2.504</v>
      </c>
    </row>
    <row r="18" spans="2:8">
      <c r="B18" s="9"/>
      <c r="C18" s="8"/>
      <c r="D18" s="8"/>
      <c r="F18" s="10" t="s">
        <v>235</v>
      </c>
      <c r="G18" s="8">
        <v>25</v>
      </c>
      <c r="H18" s="8">
        <v>8.2609999999999992</v>
      </c>
    </row>
    <row r="19" spans="2:8">
      <c r="B19" s="9"/>
      <c r="C19" s="8"/>
      <c r="D19" s="8"/>
      <c r="F19" s="10" t="s">
        <v>236</v>
      </c>
      <c r="G19" s="8">
        <v>25</v>
      </c>
      <c r="H19" s="8">
        <v>8.2609999999999992</v>
      </c>
    </row>
    <row r="20" spans="2:8">
      <c r="B20" s="9"/>
      <c r="C20" s="8"/>
      <c r="D20" s="8"/>
      <c r="F20" s="10" t="s">
        <v>237</v>
      </c>
      <c r="G20" s="8">
        <v>25</v>
      </c>
      <c r="H20" s="8">
        <v>12.82</v>
      </c>
    </row>
    <row r="21" spans="2:8">
      <c r="B21" s="9"/>
      <c r="C21" s="8"/>
      <c r="D21" s="8"/>
      <c r="F21" s="10" t="s">
        <v>238</v>
      </c>
      <c r="G21" s="8">
        <v>25</v>
      </c>
      <c r="H21" s="8">
        <v>16.739999999999998</v>
      </c>
    </row>
    <row r="22" spans="2:8">
      <c r="F22" s="10" t="s">
        <v>239</v>
      </c>
      <c r="G22" s="8">
        <v>25</v>
      </c>
      <c r="H22" s="8">
        <v>16.739999999999998</v>
      </c>
    </row>
    <row r="23" spans="2:8">
      <c r="F23" s="10" t="s">
        <v>240</v>
      </c>
      <c r="G23" s="8">
        <v>25</v>
      </c>
      <c r="H23" s="8">
        <v>16.989999999999998</v>
      </c>
    </row>
    <row r="24" spans="2:8">
      <c r="F24" s="10" t="s">
        <v>246</v>
      </c>
      <c r="G24" s="8">
        <v>25</v>
      </c>
      <c r="H24" s="8">
        <v>27.74</v>
      </c>
    </row>
    <row r="25" spans="2:8">
      <c r="F25" s="10" t="s">
        <v>249</v>
      </c>
      <c r="G25" s="8">
        <v>25</v>
      </c>
      <c r="H25" s="8">
        <v>44.49</v>
      </c>
    </row>
    <row r="26" spans="2:8">
      <c r="F26" s="10" t="s">
        <v>250</v>
      </c>
      <c r="G26" s="8">
        <v>25</v>
      </c>
      <c r="H26" s="8">
        <v>61.49</v>
      </c>
    </row>
    <row r="27" spans="2:8">
      <c r="F27" s="10" t="s">
        <v>253</v>
      </c>
      <c r="G27" s="8">
        <v>25</v>
      </c>
      <c r="H27" s="8">
        <v>67.91</v>
      </c>
    </row>
    <row r="28" spans="2:8">
      <c r="F28" s="62" t="s">
        <v>254</v>
      </c>
      <c r="G28" s="61">
        <v>25</v>
      </c>
      <c r="H28" s="61">
        <v>74.33</v>
      </c>
    </row>
    <row r="29" spans="2:8">
      <c r="F29" s="62" t="s">
        <v>256</v>
      </c>
      <c r="G29" s="61">
        <v>25</v>
      </c>
      <c r="H29" s="61">
        <v>67.05</v>
      </c>
    </row>
    <row r="30" spans="2:8">
      <c r="F30" s="62" t="s">
        <v>260</v>
      </c>
      <c r="G30" s="61">
        <v>25</v>
      </c>
      <c r="H30" s="61">
        <v>62.58</v>
      </c>
    </row>
    <row r="31" spans="2:8">
      <c r="F31" s="62" t="s">
        <v>261</v>
      </c>
      <c r="G31" s="61">
        <v>25</v>
      </c>
      <c r="H31" s="45">
        <v>72.5</v>
      </c>
    </row>
    <row r="32" spans="2:8">
      <c r="F32" s="62" t="s">
        <v>262</v>
      </c>
      <c r="G32" s="61">
        <v>25</v>
      </c>
      <c r="H32" s="45">
        <v>71.72</v>
      </c>
    </row>
    <row r="33" spans="6:8">
      <c r="F33" s="62" t="s">
        <v>265</v>
      </c>
      <c r="G33" s="61">
        <v>25</v>
      </c>
      <c r="H33" s="45">
        <v>68</v>
      </c>
    </row>
    <row r="34" spans="6:8">
      <c r="F34" s="62" t="s">
        <v>266</v>
      </c>
      <c r="G34" s="61">
        <v>25</v>
      </c>
      <c r="H34" s="45">
        <v>68</v>
      </c>
    </row>
    <row r="35" spans="6:8">
      <c r="F35" s="62" t="s">
        <v>267</v>
      </c>
      <c r="G35" s="61">
        <v>25</v>
      </c>
      <c r="H35" s="45">
        <v>68</v>
      </c>
    </row>
    <row r="36" spans="6:8">
      <c r="F36" s="62" t="s">
        <v>268</v>
      </c>
      <c r="G36" s="61">
        <v>25</v>
      </c>
      <c r="H36" s="45">
        <v>57.52</v>
      </c>
    </row>
    <row r="37" spans="6:8">
      <c r="F37" s="62" t="s">
        <v>273</v>
      </c>
      <c r="G37" s="61">
        <v>25</v>
      </c>
      <c r="H37" s="45">
        <v>90.04</v>
      </c>
    </row>
    <row r="38" spans="6:8">
      <c r="F38" s="62" t="s">
        <v>274</v>
      </c>
      <c r="G38" s="61">
        <v>25</v>
      </c>
      <c r="H38" s="45">
        <v>73.09</v>
      </c>
    </row>
    <row r="39" spans="6:8">
      <c r="F39" s="62" t="s">
        <v>275</v>
      </c>
      <c r="G39" s="61">
        <v>25</v>
      </c>
      <c r="H39" s="45">
        <v>66.97</v>
      </c>
    </row>
    <row r="40" spans="6:8">
      <c r="F40" s="62" t="s">
        <v>290</v>
      </c>
      <c r="G40" s="61">
        <v>25</v>
      </c>
      <c r="H40" s="45">
        <v>65.459999999999994</v>
      </c>
    </row>
    <row r="41" spans="6:8">
      <c r="F41" s="62" t="s">
        <v>256</v>
      </c>
      <c r="G41" s="61">
        <v>25</v>
      </c>
      <c r="H41" s="45">
        <v>64.64</v>
      </c>
    </row>
    <row r="42" spans="6:8">
      <c r="F42" s="62" t="s">
        <v>260</v>
      </c>
      <c r="G42" s="61">
        <v>25</v>
      </c>
      <c r="H42" s="45">
        <v>64.42</v>
      </c>
    </row>
    <row r="43" spans="6:8">
      <c r="F43" s="62" t="s">
        <v>261</v>
      </c>
      <c r="G43" s="61">
        <v>25</v>
      </c>
      <c r="H43" s="45">
        <v>54.47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9"/>
  <sheetViews>
    <sheetView tabSelected="1" zoomScaleNormal="100" zoomScaleSheetLayoutView="100" workbookViewId="0">
      <pane xSplit="2" ySplit="2" topLeftCell="C114" activePane="bottomRight" state="frozen"/>
      <selection pane="topRight" activeCell="C1" sqref="C1"/>
      <selection pane="bottomLeft" activeCell="A2" sqref="A2"/>
      <selection pane="bottomRight" activeCell="I119" sqref="I119"/>
    </sheetView>
  </sheetViews>
  <sheetFormatPr defaultRowHeight="12.75"/>
  <cols>
    <col min="1" max="1" width="17.7109375" style="17" customWidth="1"/>
    <col min="2" max="2" width="15.5703125" style="17" customWidth="1"/>
    <col min="3" max="3" width="10.28515625" style="17" customWidth="1"/>
    <col min="4" max="4" width="5" style="17" customWidth="1"/>
    <col min="5" max="5" width="6.42578125" style="17" customWidth="1"/>
    <col min="6" max="20" width="9.140625" style="17" customWidth="1"/>
    <col min="21" max="21" width="9.5703125" style="17" bestFit="1" customWidth="1"/>
    <col min="22" max="25" width="9.140625" style="17"/>
    <col min="26" max="26" width="7.7109375" style="17" customWidth="1"/>
    <col min="27" max="27" width="9.7109375" style="17" bestFit="1" customWidth="1"/>
    <col min="28" max="29" width="9.140625" style="17"/>
    <col min="30" max="30" width="9.28515625" style="17" bestFit="1" customWidth="1"/>
    <col min="31" max="35" width="9.140625" style="17"/>
    <col min="36" max="36" width="10" style="17" customWidth="1"/>
    <col min="37" max="16384" width="9.140625" style="17"/>
  </cols>
  <sheetData>
    <row r="1" spans="1:38">
      <c r="B1" s="17" t="s">
        <v>138</v>
      </c>
    </row>
    <row r="2" spans="1:38">
      <c r="B2" s="27" t="s">
        <v>0</v>
      </c>
      <c r="C2" s="69" t="s">
        <v>278</v>
      </c>
      <c r="D2" s="70" t="s">
        <v>6</v>
      </c>
      <c r="E2" s="70" t="s">
        <v>1</v>
      </c>
      <c r="F2" s="69" t="s">
        <v>279</v>
      </c>
      <c r="G2" s="70" t="s">
        <v>6</v>
      </c>
      <c r="H2" s="70" t="s">
        <v>1</v>
      </c>
      <c r="I2" s="69" t="s">
        <v>280</v>
      </c>
      <c r="J2" s="70" t="s">
        <v>6</v>
      </c>
      <c r="K2" s="70" t="s">
        <v>1</v>
      </c>
      <c r="L2" s="69" t="s">
        <v>281</v>
      </c>
      <c r="M2" s="70" t="s">
        <v>6</v>
      </c>
      <c r="N2" s="70" t="s">
        <v>1</v>
      </c>
      <c r="O2" s="69" t="s">
        <v>282</v>
      </c>
      <c r="P2" s="70" t="s">
        <v>6</v>
      </c>
      <c r="Q2" s="70" t="s">
        <v>1</v>
      </c>
      <c r="R2" s="69" t="s">
        <v>283</v>
      </c>
      <c r="S2" s="70" t="s">
        <v>6</v>
      </c>
      <c r="T2" s="70" t="s">
        <v>1</v>
      </c>
      <c r="U2" s="69" t="s">
        <v>284</v>
      </c>
      <c r="V2" s="70" t="s">
        <v>6</v>
      </c>
      <c r="W2" s="70" t="s">
        <v>1</v>
      </c>
      <c r="X2" s="69" t="s">
        <v>285</v>
      </c>
      <c r="Y2" s="70" t="s">
        <v>6</v>
      </c>
      <c r="Z2" s="70" t="s">
        <v>1</v>
      </c>
      <c r="AA2" s="69" t="s">
        <v>286</v>
      </c>
      <c r="AB2" s="70" t="s">
        <v>6</v>
      </c>
      <c r="AC2" s="70" t="s">
        <v>1</v>
      </c>
      <c r="AD2" s="69" t="s">
        <v>287</v>
      </c>
      <c r="AE2" s="70" t="s">
        <v>6</v>
      </c>
      <c r="AF2" s="70" t="s">
        <v>1</v>
      </c>
      <c r="AG2" s="69" t="s">
        <v>288</v>
      </c>
      <c r="AH2" s="70" t="s">
        <v>6</v>
      </c>
      <c r="AI2" s="70" t="s">
        <v>1</v>
      </c>
      <c r="AJ2" s="69" t="s">
        <v>289</v>
      </c>
      <c r="AK2" s="70" t="s">
        <v>6</v>
      </c>
      <c r="AL2" s="70" t="s">
        <v>1</v>
      </c>
    </row>
    <row r="3" spans="1:38">
      <c r="A3" s="17" t="s">
        <v>64</v>
      </c>
      <c r="B3" s="11" t="s">
        <v>9</v>
      </c>
      <c r="C3" s="15"/>
      <c r="D3" s="15"/>
      <c r="E3" s="15"/>
    </row>
    <row r="4" spans="1:38">
      <c r="A4" s="17" t="s">
        <v>112</v>
      </c>
      <c r="B4" s="11" t="s">
        <v>17</v>
      </c>
      <c r="C4" s="36"/>
      <c r="D4" s="36"/>
      <c r="E4" s="36"/>
    </row>
    <row r="5" spans="1:38">
      <c r="A5" s="17" t="s">
        <v>65</v>
      </c>
      <c r="B5" s="11" t="s">
        <v>45</v>
      </c>
      <c r="C5" s="36"/>
      <c r="D5" s="36"/>
      <c r="E5" s="36"/>
    </row>
    <row r="6" spans="1:38">
      <c r="A6" s="17" t="s">
        <v>153</v>
      </c>
      <c r="B6" s="11" t="s">
        <v>154</v>
      </c>
      <c r="C6" s="36"/>
      <c r="D6" s="36"/>
      <c r="E6" s="36"/>
    </row>
    <row r="7" spans="1:38">
      <c r="A7" s="17" t="s">
        <v>149</v>
      </c>
      <c r="B7" s="11" t="s">
        <v>150</v>
      </c>
      <c r="C7" s="36">
        <v>51000</v>
      </c>
      <c r="D7" s="36"/>
      <c r="E7" s="36"/>
      <c r="F7" s="17">
        <v>40000</v>
      </c>
      <c r="I7" s="17">
        <v>38000</v>
      </c>
    </row>
    <row r="8" spans="1:38">
      <c r="A8" s="17" t="s">
        <v>66</v>
      </c>
      <c r="B8" s="11" t="s">
        <v>51</v>
      </c>
      <c r="C8" s="36">
        <f>50000+99588</f>
        <v>149588</v>
      </c>
      <c r="D8" s="36"/>
      <c r="E8" s="36"/>
      <c r="F8" s="17">
        <f>44160+87792</f>
        <v>131952</v>
      </c>
      <c r="I8" s="17">
        <f>44480+89226</f>
        <v>133706</v>
      </c>
      <c r="X8" s="63"/>
    </row>
    <row r="9" spans="1:38">
      <c r="A9" s="17" t="s">
        <v>186</v>
      </c>
      <c r="B9" s="11" t="s">
        <v>187</v>
      </c>
      <c r="C9" s="36"/>
      <c r="D9" s="36"/>
      <c r="E9" s="36"/>
    </row>
    <row r="10" spans="1:38">
      <c r="A10" s="17" t="s">
        <v>161</v>
      </c>
      <c r="B10" s="11" t="s">
        <v>162</v>
      </c>
      <c r="C10" s="36"/>
      <c r="D10" s="36"/>
      <c r="E10" s="36"/>
    </row>
    <row r="11" spans="1:38">
      <c r="A11" s="17" t="s">
        <v>67</v>
      </c>
      <c r="B11" s="11" t="s">
        <v>25</v>
      </c>
      <c r="C11" s="36"/>
      <c r="D11" s="36"/>
      <c r="E11" s="36"/>
    </row>
    <row r="12" spans="1:38">
      <c r="A12" s="17" t="s">
        <v>147</v>
      </c>
      <c r="B12" s="11" t="s">
        <v>148</v>
      </c>
      <c r="C12" s="36"/>
      <c r="D12" s="36"/>
      <c r="E12" s="36"/>
    </row>
    <row r="13" spans="1:38">
      <c r="A13" s="17" t="s">
        <v>142</v>
      </c>
      <c r="B13" s="11" t="s">
        <v>143</v>
      </c>
      <c r="C13" s="36">
        <v>288</v>
      </c>
      <c r="D13" s="36"/>
      <c r="E13" s="36"/>
    </row>
    <row r="14" spans="1:38">
      <c r="A14" s="17" t="s">
        <v>184</v>
      </c>
      <c r="B14" s="11" t="s">
        <v>185</v>
      </c>
      <c r="C14" s="36"/>
      <c r="D14" s="36"/>
      <c r="E14" s="36"/>
    </row>
    <row r="15" spans="1:38">
      <c r="A15" s="17" t="s">
        <v>190</v>
      </c>
      <c r="B15" s="11" t="s">
        <v>191</v>
      </c>
      <c r="C15" s="36"/>
      <c r="D15" s="36"/>
      <c r="E15" s="36"/>
    </row>
    <row r="16" spans="1:38">
      <c r="A16" s="17" t="s">
        <v>68</v>
      </c>
      <c r="B16" s="11" t="s">
        <v>55</v>
      </c>
      <c r="C16" s="36"/>
      <c r="D16" s="36"/>
      <c r="E16" s="36"/>
    </row>
    <row r="17" spans="1:9">
      <c r="A17" s="17" t="s">
        <v>123</v>
      </c>
      <c r="B17" s="11" t="s">
        <v>124</v>
      </c>
      <c r="C17" s="36"/>
      <c r="D17" s="36"/>
      <c r="E17" s="36"/>
    </row>
    <row r="18" spans="1:9">
      <c r="A18" s="17" t="s">
        <v>69</v>
      </c>
      <c r="B18" s="11" t="s">
        <v>212</v>
      </c>
      <c r="C18" s="36"/>
      <c r="D18" s="36"/>
      <c r="E18" s="36"/>
    </row>
    <row r="19" spans="1:9">
      <c r="A19" s="17" t="s">
        <v>159</v>
      </c>
      <c r="B19" s="11" t="s">
        <v>60</v>
      </c>
      <c r="C19" s="36"/>
      <c r="D19" s="36"/>
      <c r="E19" s="36"/>
    </row>
    <row r="20" spans="1:9">
      <c r="A20" s="17" t="s">
        <v>70</v>
      </c>
      <c r="B20" s="11" t="s">
        <v>36</v>
      </c>
      <c r="C20" s="36"/>
      <c r="D20" s="36"/>
      <c r="E20" s="36"/>
    </row>
    <row r="21" spans="1:9" ht="12" customHeight="1">
      <c r="A21" s="17" t="s">
        <v>105</v>
      </c>
      <c r="B21" s="35" t="s">
        <v>33</v>
      </c>
      <c r="C21" s="36"/>
      <c r="D21" s="36"/>
      <c r="E21" s="36"/>
    </row>
    <row r="22" spans="1:9">
      <c r="A22" s="17" t="s">
        <v>104</v>
      </c>
      <c r="B22" s="35" t="s">
        <v>52</v>
      </c>
      <c r="C22" s="36"/>
      <c r="D22" s="36"/>
      <c r="E22" s="36"/>
    </row>
    <row r="23" spans="1:9">
      <c r="A23" s="17" t="s">
        <v>200</v>
      </c>
      <c r="B23" s="35" t="s">
        <v>201</v>
      </c>
      <c r="C23" s="36"/>
      <c r="D23" s="36"/>
      <c r="E23" s="36"/>
    </row>
    <row r="24" spans="1:9">
      <c r="A24" s="17" t="s">
        <v>71</v>
      </c>
      <c r="B24" s="11" t="s">
        <v>30</v>
      </c>
      <c r="C24" s="36"/>
      <c r="D24" s="36"/>
      <c r="E24" s="36"/>
    </row>
    <row r="25" spans="1:9">
      <c r="A25" s="17" t="s">
        <v>106</v>
      </c>
      <c r="B25" s="11" t="s">
        <v>26</v>
      </c>
      <c r="C25" s="36"/>
      <c r="D25" s="36"/>
      <c r="E25" s="36"/>
    </row>
    <row r="26" spans="1:9">
      <c r="A26" s="17" t="s">
        <v>72</v>
      </c>
      <c r="B26" s="11" t="s">
        <v>44</v>
      </c>
      <c r="C26" s="36"/>
      <c r="D26" s="36"/>
      <c r="E26" s="36"/>
    </row>
    <row r="27" spans="1:9">
      <c r="A27" s="17" t="s">
        <v>73</v>
      </c>
      <c r="B27" s="11" t="s">
        <v>53</v>
      </c>
      <c r="C27" s="36"/>
      <c r="D27" s="36"/>
      <c r="E27" s="36"/>
    </row>
    <row r="28" spans="1:9">
      <c r="A28" s="17" t="s">
        <v>74</v>
      </c>
      <c r="B28" s="11" t="s">
        <v>48</v>
      </c>
      <c r="C28" s="36">
        <v>44300</v>
      </c>
      <c r="D28" s="36"/>
      <c r="E28" s="37"/>
      <c r="F28" s="17">
        <v>34100</v>
      </c>
      <c r="I28" s="17">
        <v>47650</v>
      </c>
    </row>
    <row r="29" spans="1:9">
      <c r="A29" s="17" t="s">
        <v>113</v>
      </c>
      <c r="B29" s="11" t="s">
        <v>114</v>
      </c>
      <c r="C29" s="36"/>
      <c r="D29" s="36"/>
      <c r="E29" s="36"/>
    </row>
    <row r="30" spans="1:9">
      <c r="A30" s="17" t="s">
        <v>75</v>
      </c>
      <c r="B30" s="11" t="s">
        <v>20</v>
      </c>
      <c r="C30" s="36">
        <v>57000</v>
      </c>
      <c r="D30" s="16"/>
      <c r="E30" s="39"/>
      <c r="F30" s="17">
        <v>25800</v>
      </c>
      <c r="I30" s="17">
        <v>22200</v>
      </c>
    </row>
    <row r="31" spans="1:9">
      <c r="A31" s="17" t="s">
        <v>107</v>
      </c>
      <c r="B31" s="11" t="s">
        <v>7</v>
      </c>
      <c r="C31" s="36"/>
      <c r="D31" s="36"/>
      <c r="E31" s="36"/>
      <c r="F31" s="44"/>
      <c r="I31" s="17">
        <f>150+3</f>
        <v>153</v>
      </c>
    </row>
    <row r="32" spans="1:9">
      <c r="A32" s="17" t="s">
        <v>77</v>
      </c>
      <c r="B32" s="11" t="s">
        <v>29</v>
      </c>
      <c r="C32" s="36"/>
      <c r="D32" s="36"/>
      <c r="E32" s="36"/>
    </row>
    <row r="33" spans="1:36">
      <c r="A33" s="17" t="s">
        <v>76</v>
      </c>
      <c r="B33" s="11" t="s">
        <v>37</v>
      </c>
      <c r="C33" s="36"/>
      <c r="D33" s="36"/>
      <c r="E33" s="36"/>
    </row>
    <row r="34" spans="1:36">
      <c r="A34" s="17" t="s">
        <v>78</v>
      </c>
      <c r="B34" s="11" t="s">
        <v>145</v>
      </c>
      <c r="C34" s="36"/>
      <c r="D34" s="36"/>
      <c r="E34" s="36"/>
      <c r="AG34" s="55"/>
      <c r="AJ34" s="55"/>
    </row>
    <row r="35" spans="1:36">
      <c r="A35" s="33" t="s">
        <v>134</v>
      </c>
      <c r="B35" s="11" t="s">
        <v>58</v>
      </c>
      <c r="C35" s="36"/>
      <c r="D35" s="36"/>
      <c r="E35" s="36"/>
      <c r="AG35" s="55"/>
    </row>
    <row r="36" spans="1:36">
      <c r="A36" s="52" t="s">
        <v>222</v>
      </c>
      <c r="B36" s="11" t="s">
        <v>223</v>
      </c>
      <c r="C36" s="36">
        <v>106</v>
      </c>
      <c r="D36" s="36"/>
      <c r="E36" s="36"/>
      <c r="F36" s="17">
        <v>53</v>
      </c>
      <c r="I36" s="17">
        <v>136</v>
      </c>
      <c r="O36" s="63"/>
      <c r="U36" s="63"/>
      <c r="X36" s="63"/>
      <c r="AA36" s="63"/>
      <c r="AG36" s="55"/>
      <c r="AJ36" s="63"/>
    </row>
    <row r="37" spans="1:36">
      <c r="A37" s="52" t="s">
        <v>229</v>
      </c>
      <c r="B37" s="11" t="s">
        <v>230</v>
      </c>
      <c r="C37" s="36"/>
      <c r="D37" s="36"/>
      <c r="E37" s="36"/>
      <c r="X37" s="63"/>
      <c r="AA37" s="63"/>
      <c r="AD37" s="63"/>
      <c r="AJ37" s="63"/>
    </row>
    <row r="38" spans="1:36">
      <c r="A38" s="17" t="s">
        <v>79</v>
      </c>
      <c r="B38" s="11" t="s">
        <v>2</v>
      </c>
      <c r="C38" s="36"/>
      <c r="D38" s="36"/>
      <c r="E38" s="36"/>
    </row>
    <row r="39" spans="1:36">
      <c r="A39" s="17" t="s">
        <v>163</v>
      </c>
      <c r="B39" s="11" t="s">
        <v>164</v>
      </c>
      <c r="C39" s="36"/>
      <c r="D39" s="16"/>
      <c r="E39" s="39"/>
    </row>
    <row r="40" spans="1:36">
      <c r="A40" s="17" t="s">
        <v>80</v>
      </c>
      <c r="B40" s="11" t="s">
        <v>28</v>
      </c>
      <c r="C40" s="36"/>
      <c r="D40" s="36"/>
      <c r="E40" s="36"/>
    </row>
    <row r="41" spans="1:36">
      <c r="A41" s="44" t="s">
        <v>192</v>
      </c>
      <c r="B41" s="11" t="s">
        <v>193</v>
      </c>
      <c r="C41" s="36"/>
      <c r="D41" s="36"/>
      <c r="E41" s="36"/>
    </row>
    <row r="42" spans="1:36">
      <c r="A42" s="17" t="s">
        <v>194</v>
      </c>
      <c r="B42" s="11" t="s">
        <v>197</v>
      </c>
      <c r="C42" s="36"/>
      <c r="D42" s="36"/>
      <c r="E42" s="36"/>
    </row>
    <row r="43" spans="1:36" hidden="1">
      <c r="A43" s="17" t="s">
        <v>209</v>
      </c>
      <c r="B43" s="11" t="s">
        <v>202</v>
      </c>
      <c r="C43" s="36"/>
      <c r="D43" s="36"/>
      <c r="E43" s="36"/>
    </row>
    <row r="44" spans="1:36">
      <c r="A44" s="17" t="s">
        <v>125</v>
      </c>
      <c r="B44" s="11" t="s">
        <v>126</v>
      </c>
      <c r="C44" s="36">
        <f>10+40260+16886</f>
        <v>57156</v>
      </c>
      <c r="D44" s="36">
        <v>1</v>
      </c>
      <c r="E44" s="36">
        <f>+D44/C44*1000000</f>
        <v>17.495975925537127</v>
      </c>
      <c r="F44" s="17">
        <f>35460+16178</f>
        <v>51638</v>
      </c>
      <c r="I44" s="17">
        <f>33740+15114</f>
        <v>48854</v>
      </c>
    </row>
    <row r="45" spans="1:36">
      <c r="A45" s="17" t="s">
        <v>81</v>
      </c>
      <c r="B45" s="11" t="s">
        <v>35</v>
      </c>
      <c r="C45" s="36">
        <v>199881</v>
      </c>
      <c r="D45" s="36"/>
      <c r="E45" s="36"/>
      <c r="F45" s="17">
        <v>195897</v>
      </c>
      <c r="I45" s="17">
        <v>207008</v>
      </c>
    </row>
    <row r="46" spans="1:36">
      <c r="B46" s="11" t="s">
        <v>213</v>
      </c>
      <c r="C46" s="36"/>
      <c r="D46" s="36"/>
      <c r="E46" s="36"/>
    </row>
    <row r="47" spans="1:36">
      <c r="A47" s="17" t="s">
        <v>82</v>
      </c>
      <c r="B47" s="11" t="s">
        <v>19</v>
      </c>
      <c r="C47" s="36"/>
      <c r="D47" s="36"/>
      <c r="E47" s="36"/>
    </row>
    <row r="48" spans="1:36">
      <c r="A48" s="17" t="s">
        <v>167</v>
      </c>
      <c r="B48" s="11" t="s">
        <v>43</v>
      </c>
      <c r="C48" s="36">
        <f>30+31032</f>
        <v>31062</v>
      </c>
      <c r="D48" s="36"/>
      <c r="E48" s="36"/>
      <c r="F48" s="17">
        <v>102792</v>
      </c>
      <c r="G48" s="17">
        <v>3</v>
      </c>
      <c r="H48" s="17">
        <f>+G48/F48*1000000</f>
        <v>29.185150595377074</v>
      </c>
    </row>
    <row r="49" spans="1:36">
      <c r="A49" s="17" t="s">
        <v>165</v>
      </c>
      <c r="B49" s="11" t="s">
        <v>214</v>
      </c>
      <c r="C49" s="36">
        <f>65408+48894</f>
        <v>114302</v>
      </c>
      <c r="D49" s="36"/>
      <c r="E49" s="36"/>
      <c r="F49" s="17">
        <v>58112</v>
      </c>
      <c r="I49" s="17">
        <v>57600</v>
      </c>
      <c r="AG49" s="63"/>
    </row>
    <row r="50" spans="1:36">
      <c r="A50" s="63" t="s">
        <v>276</v>
      </c>
      <c r="B50" s="56" t="s">
        <v>277</v>
      </c>
      <c r="C50" s="36">
        <f>10+51</f>
        <v>61</v>
      </c>
      <c r="D50" s="36"/>
      <c r="E50" s="36"/>
      <c r="AG50" s="63"/>
    </row>
    <row r="51" spans="1:36">
      <c r="A51" s="17" t="s">
        <v>215</v>
      </c>
      <c r="B51" s="11" t="s">
        <v>216</v>
      </c>
      <c r="C51" s="36"/>
      <c r="D51" s="36"/>
      <c r="E51" s="36"/>
      <c r="F51" s="17">
        <v>25128</v>
      </c>
      <c r="I51" s="17">
        <v>24120</v>
      </c>
    </row>
    <row r="52" spans="1:36">
      <c r="A52" s="17" t="s">
        <v>166</v>
      </c>
      <c r="B52" s="11" t="s">
        <v>168</v>
      </c>
      <c r="C52" s="36"/>
      <c r="D52" s="36"/>
      <c r="E52" s="36"/>
      <c r="F52" s="63">
        <v>200</v>
      </c>
      <c r="AA52" s="63"/>
      <c r="AG52" s="63"/>
    </row>
    <row r="53" spans="1:36">
      <c r="A53" s="17" t="s">
        <v>217</v>
      </c>
      <c r="B53" s="56" t="s">
        <v>313</v>
      </c>
      <c r="C53" s="36">
        <v>108436</v>
      </c>
      <c r="D53" s="36"/>
      <c r="E53" s="36"/>
      <c r="F53" s="55"/>
      <c r="I53" s="17">
        <v>102788</v>
      </c>
    </row>
    <row r="54" spans="1:36">
      <c r="A54" s="17" t="s">
        <v>218</v>
      </c>
      <c r="B54" s="11" t="s">
        <v>219</v>
      </c>
      <c r="C54" s="36"/>
      <c r="D54" s="36"/>
      <c r="E54" s="36"/>
      <c r="F54" s="17">
        <v>49110</v>
      </c>
      <c r="I54" s="63">
        <v>45600</v>
      </c>
      <c r="L54" s="63"/>
      <c r="AA54" s="63"/>
      <c r="AJ54" s="63"/>
    </row>
    <row r="55" spans="1:36">
      <c r="A55" s="17" t="s">
        <v>83</v>
      </c>
      <c r="B55" s="11" t="s">
        <v>199</v>
      </c>
      <c r="C55" s="36">
        <v>30928</v>
      </c>
      <c r="D55" s="36"/>
      <c r="E55" s="36"/>
      <c r="F55" s="55">
        <v>26836</v>
      </c>
      <c r="I55" s="17">
        <f>1+27726</f>
        <v>27727</v>
      </c>
      <c r="L55" s="63"/>
      <c r="R55" s="63"/>
      <c r="U55" s="63"/>
      <c r="X55" s="63"/>
      <c r="AA55" s="63"/>
      <c r="AD55" s="63"/>
      <c r="AG55" s="63"/>
      <c r="AJ55" s="63"/>
    </row>
    <row r="56" spans="1:36">
      <c r="A56" s="55" t="s">
        <v>251</v>
      </c>
      <c r="B56" s="56" t="s">
        <v>252</v>
      </c>
      <c r="C56" s="36">
        <v>52093</v>
      </c>
      <c r="D56" s="36"/>
      <c r="E56" s="36"/>
      <c r="F56" s="63">
        <v>39745</v>
      </c>
      <c r="I56" s="63">
        <v>39473</v>
      </c>
      <c r="L56" s="63"/>
      <c r="O56" s="63"/>
      <c r="R56" s="63"/>
      <c r="U56" s="63"/>
      <c r="X56" s="63"/>
      <c r="AA56" s="63"/>
      <c r="AD56" s="63"/>
      <c r="AG56" s="63"/>
      <c r="AJ56" s="63"/>
    </row>
    <row r="57" spans="1:36">
      <c r="A57" s="17" t="s">
        <v>84</v>
      </c>
      <c r="B57" s="11" t="s">
        <v>18</v>
      </c>
      <c r="C57" s="36"/>
      <c r="D57" s="36"/>
      <c r="E57" s="36"/>
    </row>
    <row r="58" spans="1:36">
      <c r="A58" s="17" t="s">
        <v>127</v>
      </c>
      <c r="B58" s="11" t="s">
        <v>128</v>
      </c>
      <c r="C58" s="36"/>
      <c r="D58" s="36"/>
      <c r="E58" s="36"/>
    </row>
    <row r="59" spans="1:36">
      <c r="A59" s="44" t="s">
        <v>241</v>
      </c>
      <c r="B59" s="11" t="s">
        <v>242</v>
      </c>
      <c r="C59" s="36">
        <v>17712</v>
      </c>
      <c r="D59" s="36"/>
      <c r="E59" s="36"/>
      <c r="F59" s="17">
        <v>18144</v>
      </c>
      <c r="I59" s="17">
        <v>15696</v>
      </c>
    </row>
    <row r="60" spans="1:36">
      <c r="A60" s="17" t="s">
        <v>85</v>
      </c>
      <c r="B60" s="11" t="s">
        <v>49</v>
      </c>
      <c r="C60" s="36"/>
      <c r="D60" s="36"/>
      <c r="E60" s="36"/>
    </row>
    <row r="61" spans="1:36">
      <c r="A61" s="17" t="s">
        <v>86</v>
      </c>
      <c r="B61" s="11" t="s">
        <v>38</v>
      </c>
      <c r="C61" s="36"/>
      <c r="D61" s="36"/>
      <c r="E61" s="36"/>
    </row>
    <row r="62" spans="1:36">
      <c r="A62" s="63" t="s">
        <v>271</v>
      </c>
      <c r="B62" s="56" t="s">
        <v>272</v>
      </c>
      <c r="C62" s="36">
        <v>50</v>
      </c>
      <c r="D62" s="36"/>
      <c r="E62" s="36"/>
      <c r="F62" s="17">
        <v>270</v>
      </c>
    </row>
    <row r="63" spans="1:36">
      <c r="A63" s="17" t="s">
        <v>87</v>
      </c>
      <c r="B63" s="11" t="s">
        <v>8</v>
      </c>
      <c r="C63" s="36">
        <v>30</v>
      </c>
      <c r="D63" s="36"/>
      <c r="E63" s="36"/>
      <c r="F63" s="17">
        <v>32</v>
      </c>
    </row>
    <row r="64" spans="1:36">
      <c r="A64" s="17" t="s">
        <v>88</v>
      </c>
      <c r="B64" s="35" t="s">
        <v>23</v>
      </c>
      <c r="C64" s="36">
        <v>79468</v>
      </c>
      <c r="D64" s="36">
        <v>1</v>
      </c>
      <c r="E64" s="36">
        <f>+D64/C64*1000000</f>
        <v>12.583681481854331</v>
      </c>
      <c r="F64" s="17">
        <f>6+80320+20594</f>
        <v>100920</v>
      </c>
      <c r="H64" s="36"/>
      <c r="I64" s="17">
        <f>69072+19732</f>
        <v>88804</v>
      </c>
      <c r="J64" s="17">
        <v>1</v>
      </c>
      <c r="AG64" s="63"/>
      <c r="AJ64" s="63"/>
    </row>
    <row r="65" spans="1:13">
      <c r="A65" s="17" t="s">
        <v>89</v>
      </c>
      <c r="B65" s="11" t="s">
        <v>39</v>
      </c>
      <c r="C65" s="36">
        <v>21570</v>
      </c>
      <c r="D65" s="36"/>
      <c r="E65" s="36"/>
    </row>
    <row r="66" spans="1:13">
      <c r="A66" s="17" t="s">
        <v>90</v>
      </c>
      <c r="B66" s="11" t="s">
        <v>34</v>
      </c>
      <c r="C66" s="36"/>
      <c r="D66" s="36"/>
      <c r="E66" s="36"/>
    </row>
    <row r="67" spans="1:13">
      <c r="A67" s="17" t="s">
        <v>91</v>
      </c>
      <c r="B67" s="11" t="s">
        <v>15</v>
      </c>
      <c r="C67" s="36"/>
      <c r="D67" s="38"/>
      <c r="E67" s="38"/>
    </row>
    <row r="68" spans="1:13">
      <c r="A68" s="17" t="s">
        <v>93</v>
      </c>
      <c r="B68" s="11" t="s">
        <v>14</v>
      </c>
      <c r="C68" s="36"/>
      <c r="D68" s="36"/>
      <c r="E68" s="36"/>
    </row>
    <row r="69" spans="1:13">
      <c r="A69" s="17" t="s">
        <v>94</v>
      </c>
      <c r="B69" s="4" t="s">
        <v>122</v>
      </c>
      <c r="C69" s="36"/>
      <c r="D69" s="38"/>
      <c r="E69" s="38"/>
    </row>
    <row r="70" spans="1:13">
      <c r="A70" s="17" t="s">
        <v>115</v>
      </c>
      <c r="B70" s="11" t="s">
        <v>40</v>
      </c>
      <c r="C70" s="36"/>
      <c r="D70" s="36"/>
      <c r="E70" s="36"/>
    </row>
    <row r="71" spans="1:13">
      <c r="A71" s="17" t="s">
        <v>95</v>
      </c>
      <c r="B71" s="11" t="s">
        <v>140</v>
      </c>
      <c r="C71" s="36">
        <v>65184</v>
      </c>
      <c r="D71" s="36"/>
      <c r="E71" s="36"/>
      <c r="F71" s="17">
        <v>61810</v>
      </c>
      <c r="I71" s="17">
        <v>54488</v>
      </c>
    </row>
    <row r="72" spans="1:13">
      <c r="A72" s="17" t="s">
        <v>129</v>
      </c>
      <c r="B72" s="11" t="s">
        <v>141</v>
      </c>
      <c r="C72" s="36">
        <v>69651</v>
      </c>
      <c r="D72" s="16"/>
      <c r="E72" s="16"/>
      <c r="F72" s="17">
        <v>59342</v>
      </c>
      <c r="I72" s="17">
        <v>64006</v>
      </c>
    </row>
    <row r="73" spans="1:13">
      <c r="A73" s="17" t="s">
        <v>92</v>
      </c>
      <c r="B73" s="11" t="s">
        <v>24</v>
      </c>
      <c r="C73" s="36"/>
      <c r="D73" s="36"/>
      <c r="E73" s="36"/>
    </row>
    <row r="74" spans="1:13">
      <c r="A74" s="17" t="s">
        <v>155</v>
      </c>
      <c r="B74" s="11" t="s">
        <v>156</v>
      </c>
      <c r="C74" s="36"/>
      <c r="D74" s="36"/>
      <c r="E74" s="36"/>
    </row>
    <row r="75" spans="1:13">
      <c r="A75" s="17" t="s">
        <v>247</v>
      </c>
      <c r="B75" s="11" t="s">
        <v>248</v>
      </c>
      <c r="C75" s="36"/>
      <c r="D75" s="36"/>
      <c r="E75" s="36"/>
    </row>
    <row r="76" spans="1:13">
      <c r="A76" s="63" t="s">
        <v>269</v>
      </c>
      <c r="B76" s="56" t="s">
        <v>270</v>
      </c>
      <c r="C76" s="36"/>
      <c r="D76" s="36"/>
      <c r="E76" s="36"/>
    </row>
    <row r="77" spans="1:13">
      <c r="A77" s="44" t="s">
        <v>180</v>
      </c>
      <c r="B77" s="11" t="s">
        <v>182</v>
      </c>
      <c r="C77" s="36"/>
      <c r="D77" s="36"/>
      <c r="E77" s="36"/>
    </row>
    <row r="78" spans="1:13">
      <c r="A78" s="44" t="s">
        <v>181</v>
      </c>
      <c r="B78" s="11" t="s">
        <v>183</v>
      </c>
      <c r="C78" s="36" t="s">
        <v>63</v>
      </c>
      <c r="D78" s="36"/>
      <c r="E78" s="36"/>
    </row>
    <row r="79" spans="1:13">
      <c r="A79" s="17" t="s">
        <v>96</v>
      </c>
      <c r="B79" s="11" t="s">
        <v>16</v>
      </c>
      <c r="C79" s="36"/>
      <c r="D79" s="36"/>
      <c r="E79" s="36"/>
    </row>
    <row r="80" spans="1:13">
      <c r="A80" s="17" t="s">
        <v>244</v>
      </c>
      <c r="B80" s="11" t="s">
        <v>202</v>
      </c>
      <c r="C80" s="36">
        <v>41731</v>
      </c>
      <c r="D80" s="36">
        <v>1</v>
      </c>
      <c r="E80" s="36">
        <f>+D80/C80*1000000</f>
        <v>23.963001126261052</v>
      </c>
      <c r="F80" s="17">
        <v>38987</v>
      </c>
      <c r="G80" s="71">
        <v>1</v>
      </c>
      <c r="H80" s="17">
        <f>+G80/F80*1000000</f>
        <v>25.649575499525483</v>
      </c>
      <c r="I80" s="17">
        <f>48+43793</f>
        <v>43841</v>
      </c>
      <c r="L80" s="63"/>
      <c r="M80" s="63"/>
    </row>
    <row r="81" spans="1:12">
      <c r="A81" s="17" t="s">
        <v>243</v>
      </c>
      <c r="B81" s="11" t="s">
        <v>245</v>
      </c>
      <c r="C81" s="36">
        <f>1945+132153</f>
        <v>134098</v>
      </c>
      <c r="D81" s="36"/>
      <c r="E81" s="36"/>
      <c r="F81" s="17">
        <f>1800+119984</f>
        <v>121784</v>
      </c>
      <c r="I81" s="17">
        <f>4773+135876</f>
        <v>140649</v>
      </c>
    </row>
    <row r="82" spans="1:12">
      <c r="A82" s="17" t="s">
        <v>206</v>
      </c>
      <c r="B82" s="11" t="s">
        <v>207</v>
      </c>
      <c r="C82" s="36"/>
      <c r="D82" s="36"/>
      <c r="E82" s="36"/>
    </row>
    <row r="83" spans="1:12">
      <c r="A83" s="17" t="s">
        <v>97</v>
      </c>
      <c r="B83" s="11" t="s">
        <v>50</v>
      </c>
      <c r="C83" s="36"/>
      <c r="D83" s="36"/>
      <c r="E83" s="36"/>
    </row>
    <row r="84" spans="1:12">
      <c r="A84" s="17" t="s">
        <v>98</v>
      </c>
      <c r="B84" s="11" t="s">
        <v>54</v>
      </c>
      <c r="C84" s="36"/>
      <c r="D84" s="36"/>
      <c r="E84" s="36"/>
    </row>
    <row r="85" spans="1:12">
      <c r="A85" s="17" t="s">
        <v>130</v>
      </c>
      <c r="B85" s="11" t="s">
        <v>131</v>
      </c>
      <c r="C85" s="36"/>
      <c r="D85" s="36"/>
      <c r="E85" s="36"/>
    </row>
    <row r="86" spans="1:12">
      <c r="A86" s="17" t="s">
        <v>108</v>
      </c>
      <c r="B86" s="11" t="s">
        <v>41</v>
      </c>
      <c r="C86" s="36"/>
      <c r="D86" s="36"/>
      <c r="E86" s="36"/>
    </row>
    <row r="87" spans="1:12">
      <c r="A87" s="17" t="s">
        <v>178</v>
      </c>
      <c r="B87" s="11" t="s">
        <v>208</v>
      </c>
      <c r="C87" s="36"/>
      <c r="D87" s="36"/>
      <c r="E87" s="36"/>
    </row>
    <row r="88" spans="1:12">
      <c r="A88" s="17" t="s">
        <v>157</v>
      </c>
      <c r="B88" s="11" t="s">
        <v>158</v>
      </c>
      <c r="C88" s="36"/>
      <c r="D88" s="36"/>
      <c r="E88" s="36"/>
    </row>
    <row r="89" spans="1:12">
      <c r="A89" s="17" t="s">
        <v>144</v>
      </c>
      <c r="B89" s="11" t="s">
        <v>56</v>
      </c>
      <c r="C89" s="36"/>
      <c r="D89" s="36"/>
      <c r="E89" s="36"/>
    </row>
    <row r="90" spans="1:12">
      <c r="A90" s="17" t="s">
        <v>99</v>
      </c>
      <c r="B90" s="11" t="s">
        <v>27</v>
      </c>
      <c r="C90" s="36">
        <v>72000</v>
      </c>
      <c r="D90" s="36"/>
      <c r="E90" s="36"/>
      <c r="F90" s="17">
        <v>70080</v>
      </c>
      <c r="I90" s="17">
        <v>63360</v>
      </c>
      <c r="L90" s="63"/>
    </row>
    <row r="91" spans="1:12">
      <c r="A91" s="17" t="s">
        <v>116</v>
      </c>
      <c r="B91" s="11" t="s">
        <v>61</v>
      </c>
      <c r="C91" s="36">
        <v>47500</v>
      </c>
      <c r="D91" s="36"/>
      <c r="E91" s="36"/>
      <c r="F91" s="17">
        <v>30000</v>
      </c>
      <c r="I91" s="17">
        <v>50000</v>
      </c>
    </row>
    <row r="92" spans="1:12">
      <c r="A92" s="17" t="s">
        <v>100</v>
      </c>
      <c r="B92" s="11" t="s">
        <v>22</v>
      </c>
      <c r="C92" s="36"/>
      <c r="D92" s="36"/>
      <c r="E92" s="36"/>
      <c r="I92" s="17">
        <v>1000</v>
      </c>
    </row>
    <row r="93" spans="1:12">
      <c r="A93" s="17" t="s">
        <v>188</v>
      </c>
      <c r="B93" s="11" t="s">
        <v>189</v>
      </c>
      <c r="C93" s="36"/>
      <c r="D93" s="36"/>
      <c r="E93" s="36"/>
    </row>
    <row r="94" spans="1:12">
      <c r="A94" s="17" t="s">
        <v>174</v>
      </c>
      <c r="B94" s="11" t="s">
        <v>175</v>
      </c>
      <c r="C94" s="36"/>
      <c r="D94" s="36"/>
      <c r="E94" s="36"/>
      <c r="F94" s="17">
        <v>100</v>
      </c>
      <c r="I94" s="63">
        <v>100</v>
      </c>
    </row>
    <row r="95" spans="1:12" ht="14.25" customHeight="1">
      <c r="A95" s="17" t="s">
        <v>117</v>
      </c>
      <c r="B95" s="11" t="s">
        <v>59</v>
      </c>
      <c r="C95" s="36"/>
      <c r="D95" s="36"/>
      <c r="E95" s="36"/>
    </row>
    <row r="96" spans="1:12" ht="14.25" customHeight="1">
      <c r="A96" s="17" t="s">
        <v>172</v>
      </c>
      <c r="B96" s="11" t="s">
        <v>173</v>
      </c>
      <c r="C96" s="36"/>
      <c r="D96" s="36"/>
      <c r="E96" s="36"/>
    </row>
    <row r="97" spans="1:33">
      <c r="A97" s="17" t="s">
        <v>101</v>
      </c>
      <c r="B97" s="11" t="s">
        <v>3</v>
      </c>
      <c r="C97" s="36"/>
      <c r="D97" s="36"/>
      <c r="E97" s="36"/>
    </row>
    <row r="98" spans="1:33">
      <c r="A98" s="63" t="s">
        <v>263</v>
      </c>
      <c r="B98" s="56" t="s">
        <v>264</v>
      </c>
      <c r="C98" s="36">
        <v>14400</v>
      </c>
      <c r="D98" s="36"/>
      <c r="E98" s="36"/>
      <c r="F98" s="17">
        <v>7200</v>
      </c>
      <c r="I98" s="17">
        <v>14400</v>
      </c>
    </row>
    <row r="99" spans="1:33">
      <c r="A99" s="17" t="s">
        <v>118</v>
      </c>
      <c r="B99" s="11" t="s">
        <v>169</v>
      </c>
      <c r="C99" s="36"/>
      <c r="D99" s="36"/>
      <c r="E99" s="36"/>
    </row>
    <row r="100" spans="1:33">
      <c r="A100" s="17" t="s">
        <v>119</v>
      </c>
      <c r="B100" s="11" t="s">
        <v>120</v>
      </c>
      <c r="C100" s="36">
        <v>50</v>
      </c>
      <c r="D100" s="36"/>
      <c r="E100" s="36"/>
    </row>
    <row r="101" spans="1:33">
      <c r="A101" s="17" t="s">
        <v>132</v>
      </c>
      <c r="B101" s="11" t="s">
        <v>133</v>
      </c>
      <c r="C101" s="36">
        <v>114</v>
      </c>
      <c r="D101" s="36"/>
      <c r="E101" s="36"/>
      <c r="F101" s="17">
        <v>604</v>
      </c>
      <c r="I101" s="17">
        <v>131</v>
      </c>
    </row>
    <row r="102" spans="1:33">
      <c r="A102" s="17" t="s">
        <v>203</v>
      </c>
      <c r="B102" s="11" t="s">
        <v>225</v>
      </c>
      <c r="C102" s="36">
        <v>25965</v>
      </c>
      <c r="D102" s="36"/>
      <c r="E102" s="36"/>
      <c r="F102" s="17">
        <v>23385</v>
      </c>
      <c r="I102" s="17">
        <v>23715</v>
      </c>
      <c r="AG102" s="55"/>
    </row>
    <row r="103" spans="1:33">
      <c r="A103" s="17" t="s">
        <v>151</v>
      </c>
      <c r="B103" s="11" t="s">
        <v>146</v>
      </c>
      <c r="C103" s="36"/>
      <c r="D103" s="36"/>
      <c r="E103" s="36"/>
      <c r="O103" s="63"/>
    </row>
    <row r="104" spans="1:33">
      <c r="A104" s="17" t="s">
        <v>195</v>
      </c>
      <c r="B104" s="11" t="s">
        <v>196</v>
      </c>
      <c r="C104" s="36">
        <v>4856</v>
      </c>
      <c r="D104" s="36"/>
      <c r="E104" s="36"/>
      <c r="F104" s="17">
        <v>4360</v>
      </c>
      <c r="I104" s="63">
        <f>3+6+4656</f>
        <v>4665</v>
      </c>
      <c r="O104" s="63"/>
    </row>
    <row r="105" spans="1:33">
      <c r="A105" s="17" t="s">
        <v>102</v>
      </c>
      <c r="B105" s="11" t="s">
        <v>47</v>
      </c>
      <c r="C105" s="36"/>
      <c r="D105" s="36"/>
      <c r="E105" s="36"/>
    </row>
    <row r="106" spans="1:33">
      <c r="A106" s="17" t="s">
        <v>121</v>
      </c>
      <c r="B106" s="11" t="s">
        <v>57</v>
      </c>
      <c r="C106" s="36"/>
      <c r="D106" s="36"/>
      <c r="E106" s="36"/>
      <c r="L106" s="63"/>
      <c r="R106" s="63"/>
      <c r="X106" s="63"/>
      <c r="AA106" s="63"/>
    </row>
    <row r="107" spans="1:33">
      <c r="A107" s="17" t="s">
        <v>152</v>
      </c>
      <c r="B107" s="11" t="s">
        <v>21</v>
      </c>
      <c r="C107" s="36">
        <v>51840</v>
      </c>
      <c r="D107" s="36"/>
      <c r="E107" s="36"/>
      <c r="F107" s="17">
        <v>74880</v>
      </c>
      <c r="I107" s="17">
        <v>57600</v>
      </c>
      <c r="L107" s="63"/>
      <c r="O107" s="63"/>
      <c r="R107" s="63"/>
      <c r="X107" s="63"/>
      <c r="AA107" s="63"/>
    </row>
    <row r="108" spans="1:33">
      <c r="A108" s="17" t="s">
        <v>198</v>
      </c>
      <c r="B108" s="11" t="s">
        <v>210</v>
      </c>
      <c r="C108" s="36"/>
      <c r="D108" s="36"/>
      <c r="E108" s="36"/>
    </row>
    <row r="109" spans="1:33">
      <c r="A109" s="17" t="s">
        <v>110</v>
      </c>
      <c r="B109" s="11" t="s">
        <v>4</v>
      </c>
      <c r="C109" s="36"/>
      <c r="D109" s="36"/>
      <c r="E109" s="36"/>
    </row>
    <row r="110" spans="1:33">
      <c r="A110" s="17" t="s">
        <v>109</v>
      </c>
      <c r="B110" s="11" t="s">
        <v>42</v>
      </c>
      <c r="C110" s="36"/>
      <c r="D110" s="36"/>
      <c r="E110" s="36"/>
    </row>
    <row r="111" spans="1:33">
      <c r="A111" s="17" t="s">
        <v>176</v>
      </c>
      <c r="B111" s="11" t="s">
        <v>177</v>
      </c>
      <c r="C111" s="36"/>
      <c r="D111" s="36"/>
      <c r="E111" s="36"/>
    </row>
    <row r="112" spans="1:33">
      <c r="A112" s="17" t="s">
        <v>135</v>
      </c>
      <c r="B112" s="11" t="s">
        <v>136</v>
      </c>
      <c r="C112" s="36"/>
      <c r="D112" s="36"/>
      <c r="E112" s="36"/>
    </row>
    <row r="113" spans="1:38">
      <c r="A113" s="17" t="s">
        <v>111</v>
      </c>
      <c r="B113" s="11" t="s">
        <v>46</v>
      </c>
      <c r="C113" s="36">
        <v>1</v>
      </c>
      <c r="D113" s="36"/>
      <c r="E113" s="36"/>
      <c r="I113" s="17">
        <v>2400</v>
      </c>
    </row>
    <row r="114" spans="1:38">
      <c r="A114" s="17" t="s">
        <v>137</v>
      </c>
      <c r="B114" s="11" t="s">
        <v>62</v>
      </c>
      <c r="C114" s="36"/>
      <c r="D114" s="36"/>
      <c r="E114" s="36"/>
    </row>
    <row r="115" spans="1:38">
      <c r="A115" s="17" t="s">
        <v>103</v>
      </c>
      <c r="B115" s="11" t="s">
        <v>5</v>
      </c>
      <c r="C115" s="36"/>
      <c r="D115" s="36"/>
      <c r="E115" s="36"/>
    </row>
    <row r="116" spans="1:38">
      <c r="A116" s="17" t="s">
        <v>179</v>
      </c>
      <c r="B116" s="6"/>
      <c r="C116" s="6">
        <f>4+4+109048+4</f>
        <v>109060</v>
      </c>
      <c r="D116" s="6"/>
      <c r="E116" s="6"/>
      <c r="F116" s="17">
        <f>6+3+1+1</f>
        <v>11</v>
      </c>
      <c r="I116" s="17">
        <f>60</f>
        <v>60</v>
      </c>
      <c r="L116" s="63"/>
      <c r="AA116" s="63"/>
    </row>
    <row r="117" spans="1:38">
      <c r="B117" s="12" t="s">
        <v>63</v>
      </c>
      <c r="C117" s="13">
        <f>SUM(C3:C116)</f>
        <v>1651481</v>
      </c>
      <c r="D117" s="13">
        <f>SUM(D3:D115)</f>
        <v>3</v>
      </c>
      <c r="E117" s="26">
        <f>+D117/C117*1000000</f>
        <v>1.8165513257494335</v>
      </c>
      <c r="F117" s="13">
        <f>SUM(F3:F116)</f>
        <v>1393272</v>
      </c>
      <c r="G117" s="13">
        <f>SUM(G3:G115)</f>
        <v>4</v>
      </c>
      <c r="H117" s="26">
        <f>+G117/F117*1000000</f>
        <v>2.8709397734254329</v>
      </c>
      <c r="I117" s="13">
        <f>SUM(I3:I116)</f>
        <v>1419930</v>
      </c>
      <c r="J117" s="13">
        <f>SUM(J3:J115)</f>
        <v>1</v>
      </c>
      <c r="K117" s="26">
        <f>+J117/I117*1000000</f>
        <v>0.70426006915833883</v>
      </c>
      <c r="L117" s="13">
        <f>SUM(L3:L116)</f>
        <v>0</v>
      </c>
      <c r="M117" s="13">
        <f>SUM(M3:M115)</f>
        <v>0</v>
      </c>
      <c r="N117" s="26" t="e">
        <f>+M117/L117*1000000</f>
        <v>#DIV/0!</v>
      </c>
      <c r="O117" s="13">
        <f>SUM(O3:O116)</f>
        <v>0</v>
      </c>
      <c r="P117" s="13">
        <f>SUM(P3:P115)</f>
        <v>0</v>
      </c>
      <c r="Q117" s="26" t="e">
        <f>+P117/O117*1000000</f>
        <v>#DIV/0!</v>
      </c>
      <c r="R117" s="13">
        <f>SUM(R3:R116)</f>
        <v>0</v>
      </c>
      <c r="S117" s="13">
        <f>SUM(S3:S115)</f>
        <v>0</v>
      </c>
      <c r="T117" s="26" t="e">
        <f>+S117/R117*1000000</f>
        <v>#DIV/0!</v>
      </c>
      <c r="U117" s="13">
        <f>SUM(U3:U116)</f>
        <v>0</v>
      </c>
      <c r="V117" s="13">
        <f>SUM(V3:V115)</f>
        <v>0</v>
      </c>
      <c r="W117" s="26" t="e">
        <f>+V117/U117*1000000</f>
        <v>#DIV/0!</v>
      </c>
      <c r="X117" s="13">
        <f>SUM(X3:X116)</f>
        <v>0</v>
      </c>
      <c r="Y117" s="13">
        <f>SUM(Y3:Y115)</f>
        <v>0</v>
      </c>
      <c r="Z117" s="26" t="e">
        <f>+Y117/X117*1000000</f>
        <v>#DIV/0!</v>
      </c>
      <c r="AA117" s="13">
        <f>SUM(AA3:AA116)</f>
        <v>0</v>
      </c>
      <c r="AB117" s="13">
        <f>SUM(AB3:AB115)</f>
        <v>0</v>
      </c>
      <c r="AC117" s="26" t="e">
        <f>+AB117/AA117*1000000</f>
        <v>#DIV/0!</v>
      </c>
      <c r="AD117" s="13">
        <f>SUM(AD3:AD116)</f>
        <v>0</v>
      </c>
      <c r="AE117" s="13">
        <f>SUM(AE3:AE115)</f>
        <v>0</v>
      </c>
      <c r="AF117" s="26" t="e">
        <f>+AE117/AD117*1000000</f>
        <v>#DIV/0!</v>
      </c>
      <c r="AG117" s="13">
        <f>SUM(AG3:AG116)</f>
        <v>0</v>
      </c>
      <c r="AH117" s="13">
        <f>SUM(AH3:AH115)</f>
        <v>0</v>
      </c>
      <c r="AI117" s="26" t="e">
        <f>+AH117/AG117*1000000</f>
        <v>#DIV/0!</v>
      </c>
      <c r="AJ117" s="13">
        <f>SUM(AJ3:AJ116)</f>
        <v>0</v>
      </c>
      <c r="AK117" s="13">
        <f>SUM(AK3:AK115)</f>
        <v>0</v>
      </c>
      <c r="AL117" s="26" t="e">
        <f>+AK117/AJ117*1000000</f>
        <v>#DIV/0!</v>
      </c>
    </row>
    <row r="118" spans="1:38">
      <c r="B118" s="11" t="s">
        <v>63</v>
      </c>
      <c r="C118" s="72" t="s">
        <v>298</v>
      </c>
      <c r="D118" s="73"/>
      <c r="E118" s="11"/>
      <c r="F118" s="72" t="s">
        <v>312</v>
      </c>
      <c r="G118" s="73"/>
      <c r="H118" s="11"/>
      <c r="I118" s="72" t="s">
        <v>320</v>
      </c>
      <c r="J118" s="73"/>
      <c r="K118" s="11"/>
      <c r="L118" s="72" t="s">
        <v>255</v>
      </c>
      <c r="M118" s="73"/>
      <c r="N118" s="11"/>
      <c r="O118" s="72" t="s">
        <v>255</v>
      </c>
      <c r="P118" s="73"/>
      <c r="Q118" s="11"/>
      <c r="R118" s="72" t="s">
        <v>255</v>
      </c>
      <c r="S118" s="73"/>
      <c r="T118" s="11"/>
      <c r="U118" s="72" t="s">
        <v>255</v>
      </c>
      <c r="V118" s="73"/>
      <c r="W118" s="11"/>
      <c r="X118" s="72" t="s">
        <v>255</v>
      </c>
      <c r="Y118" s="73"/>
      <c r="Z118" s="11"/>
      <c r="AA118" s="72" t="s">
        <v>255</v>
      </c>
      <c r="AB118" s="73"/>
      <c r="AC118" s="11"/>
      <c r="AD118" s="72" t="s">
        <v>255</v>
      </c>
      <c r="AE118" s="73"/>
      <c r="AF118" s="11"/>
      <c r="AG118" s="72" t="s">
        <v>255</v>
      </c>
      <c r="AH118" s="73"/>
      <c r="AI118" s="11"/>
      <c r="AJ118" s="72" t="s">
        <v>255</v>
      </c>
      <c r="AK118" s="73"/>
      <c r="AL118" s="11"/>
    </row>
    <row r="119" spans="1:38">
      <c r="B119" s="16"/>
      <c r="C119" s="19" t="s">
        <v>63</v>
      </c>
      <c r="D119" s="18"/>
      <c r="E119" s="18"/>
      <c r="O119" s="50"/>
      <c r="R119" s="50"/>
      <c r="T119" s="63" t="s">
        <v>63</v>
      </c>
      <c r="X119" s="63" t="s">
        <v>63</v>
      </c>
      <c r="AA119" s="50"/>
      <c r="AG119" s="58" t="s">
        <v>63</v>
      </c>
      <c r="AJ119" s="50"/>
    </row>
    <row r="120" spans="1:38">
      <c r="B120" s="22"/>
      <c r="C120" s="34" t="s">
        <v>63</v>
      </c>
      <c r="D120" s="22"/>
      <c r="E120" s="22"/>
      <c r="F120" s="50"/>
      <c r="I120" s="50"/>
      <c r="L120" s="50"/>
      <c r="O120" s="50"/>
      <c r="R120" s="50"/>
      <c r="T120" s="67" t="s">
        <v>63</v>
      </c>
      <c r="U120" s="66"/>
      <c r="X120" s="58" t="s">
        <v>63</v>
      </c>
      <c r="AA120" s="50"/>
      <c r="AD120" s="50"/>
      <c r="AG120" s="58" t="s">
        <v>63</v>
      </c>
      <c r="AJ120" s="50"/>
    </row>
    <row r="121" spans="1:38" ht="14.25" customHeight="1">
      <c r="B121" s="22"/>
      <c r="C121" s="34"/>
      <c r="D121" s="22"/>
      <c r="E121" s="22"/>
      <c r="R121" s="50"/>
      <c r="S121" s="63" t="s">
        <v>63</v>
      </c>
      <c r="U121" s="50"/>
      <c r="X121" s="50"/>
      <c r="AA121" s="50"/>
      <c r="AD121" s="68"/>
      <c r="AG121" s="50"/>
      <c r="AJ121" s="63"/>
    </row>
    <row r="122" spans="1:38">
      <c r="A122" s="3" t="s">
        <v>139</v>
      </c>
      <c r="B122" s="5"/>
      <c r="C122" s="3"/>
      <c r="D122" s="3"/>
      <c r="E122" s="3"/>
      <c r="I122" s="50"/>
      <c r="O122" s="16"/>
      <c r="P122" s="16"/>
      <c r="Q122" s="40" t="s">
        <v>170</v>
      </c>
      <c r="R122" s="40" t="s">
        <v>170</v>
      </c>
      <c r="S122" s="41" t="s">
        <v>171</v>
      </c>
      <c r="T122" s="42"/>
      <c r="U122" s="25"/>
      <c r="AA122" s="50"/>
      <c r="AD122" s="50"/>
    </row>
    <row r="123" spans="1:38">
      <c r="A123" s="3" t="s">
        <v>10</v>
      </c>
      <c r="B123" s="5" t="s">
        <v>11</v>
      </c>
      <c r="C123" s="3" t="s">
        <v>12</v>
      </c>
      <c r="D123" s="3" t="s">
        <v>13</v>
      </c>
      <c r="E123" s="3"/>
      <c r="G123" s="5" t="s">
        <v>160</v>
      </c>
      <c r="I123" s="3" t="s">
        <v>0</v>
      </c>
      <c r="O123" s="43" t="s">
        <v>31</v>
      </c>
      <c r="P123" s="43" t="s">
        <v>32</v>
      </c>
      <c r="Q123" s="40" t="s">
        <v>6</v>
      </c>
      <c r="R123" s="40" t="s">
        <v>1</v>
      </c>
      <c r="S123" s="43" t="s">
        <v>1</v>
      </c>
      <c r="T123" s="42"/>
      <c r="U123" s="21"/>
      <c r="AA123" s="50"/>
      <c r="AD123" s="50" t="s">
        <v>63</v>
      </c>
    </row>
    <row r="124" spans="1:38" ht="19.5" customHeight="1">
      <c r="A124" s="53" t="s">
        <v>292</v>
      </c>
      <c r="B124" s="2" t="s">
        <v>293</v>
      </c>
      <c r="C124" s="54">
        <v>1</v>
      </c>
      <c r="D124" s="4" t="s">
        <v>294</v>
      </c>
      <c r="E124" s="7"/>
      <c r="G124" s="63" t="s">
        <v>259</v>
      </c>
      <c r="I124" s="63" t="s">
        <v>23</v>
      </c>
      <c r="O124" s="46" t="s">
        <v>204</v>
      </c>
      <c r="P124" s="45">
        <v>25</v>
      </c>
      <c r="Q124" s="49">
        <v>0</v>
      </c>
      <c r="R124" s="49">
        <v>0</v>
      </c>
      <c r="S124" s="49">
        <v>2.4729999999999999</v>
      </c>
      <c r="T124" s="48">
        <f>SUM(R124:R135)</f>
        <v>1.7</v>
      </c>
      <c r="U124" s="47">
        <f>+T124/12</f>
        <v>0.14166666666666666</v>
      </c>
    </row>
    <row r="125" spans="1:38" s="55" customFormat="1" ht="12.75" customHeight="1">
      <c r="A125" s="1" t="s">
        <v>257</v>
      </c>
      <c r="B125" s="2" t="s">
        <v>258</v>
      </c>
      <c r="C125" s="1">
        <v>1</v>
      </c>
      <c r="D125" s="1" t="s">
        <v>295</v>
      </c>
      <c r="E125" s="1"/>
      <c r="G125" s="63" t="s">
        <v>296</v>
      </c>
      <c r="I125" s="58" t="s">
        <v>297</v>
      </c>
      <c r="O125" s="59" t="s">
        <v>205</v>
      </c>
      <c r="P125" s="60">
        <v>25</v>
      </c>
      <c r="Q125" s="57">
        <v>0</v>
      </c>
      <c r="R125" s="57">
        <v>1.7</v>
      </c>
      <c r="S125" s="57">
        <v>2.6150000000000002</v>
      </c>
      <c r="T125" s="48">
        <f>SUM(R124:R135)</f>
        <v>1.7</v>
      </c>
      <c r="U125" s="47">
        <f>+T125/12</f>
        <v>0.14166666666666666</v>
      </c>
    </row>
    <row r="126" spans="1:38" s="55" customFormat="1">
      <c r="A126" s="1" t="s">
        <v>299</v>
      </c>
      <c r="B126" s="2" t="s">
        <v>300</v>
      </c>
      <c r="C126" s="1">
        <v>1</v>
      </c>
      <c r="D126" s="1" t="s">
        <v>301</v>
      </c>
      <c r="E126" s="1"/>
      <c r="G126" s="63" t="s">
        <v>296</v>
      </c>
      <c r="I126" s="1" t="s">
        <v>302</v>
      </c>
      <c r="O126" s="59" t="s">
        <v>211</v>
      </c>
      <c r="P126" s="60">
        <v>25</v>
      </c>
      <c r="Q126" s="57">
        <v>0</v>
      </c>
      <c r="R126" s="57">
        <v>0</v>
      </c>
      <c r="S126" s="57">
        <v>2.6150000000000002</v>
      </c>
      <c r="T126" s="48">
        <f>SUM(R124:R135)</f>
        <v>1.7</v>
      </c>
      <c r="U126" s="47">
        <f>+T126/12</f>
        <v>0.14166666666666666</v>
      </c>
    </row>
    <row r="127" spans="1:38" s="55" customFormat="1" ht="12" customHeight="1">
      <c r="A127" s="3" t="s">
        <v>303</v>
      </c>
      <c r="B127" s="5"/>
      <c r="C127" s="3"/>
      <c r="D127" s="3"/>
      <c r="E127" s="3"/>
      <c r="F127" s="17"/>
      <c r="G127" s="17"/>
      <c r="H127" s="17"/>
      <c r="I127" s="50"/>
      <c r="O127" s="59" t="s">
        <v>220</v>
      </c>
      <c r="P127" s="60">
        <v>25</v>
      </c>
      <c r="Q127" s="57">
        <v>0</v>
      </c>
      <c r="R127" s="57">
        <v>0</v>
      </c>
      <c r="S127" s="57">
        <v>2.5249999999999999</v>
      </c>
      <c r="T127" s="48">
        <f>SUM(R124:R135)</f>
        <v>1.7</v>
      </c>
      <c r="U127" s="47">
        <f>+T127/12</f>
        <v>0.14166666666666666</v>
      </c>
    </row>
    <row r="128" spans="1:38" s="55" customFormat="1" ht="10.5" customHeight="1">
      <c r="A128" s="3" t="s">
        <v>10</v>
      </c>
      <c r="B128" s="5" t="s">
        <v>11</v>
      </c>
      <c r="C128" s="3" t="s">
        <v>12</v>
      </c>
      <c r="D128" s="3" t="s">
        <v>13</v>
      </c>
      <c r="E128" s="3"/>
      <c r="F128" s="17"/>
      <c r="G128" s="5" t="s">
        <v>160</v>
      </c>
      <c r="H128" s="17"/>
      <c r="I128" s="3" t="s">
        <v>0</v>
      </c>
      <c r="O128" s="59" t="s">
        <v>221</v>
      </c>
      <c r="P128" s="60">
        <v>25</v>
      </c>
      <c r="Q128" s="57">
        <v>0</v>
      </c>
      <c r="R128" s="57">
        <v>0</v>
      </c>
      <c r="S128" s="57">
        <v>0.14000000000000001</v>
      </c>
      <c r="T128" s="48">
        <f>SUM(R124:R135)</f>
        <v>1.7</v>
      </c>
      <c r="U128" s="47">
        <f>+T128/12</f>
        <v>0.14166666666666666</v>
      </c>
    </row>
    <row r="129" spans="1:21" ht="13.5" customHeight="1">
      <c r="A129" s="1">
        <v>2440366</v>
      </c>
      <c r="B129" s="2" t="s">
        <v>304</v>
      </c>
      <c r="C129" s="1">
        <v>2</v>
      </c>
      <c r="D129" s="1" t="s">
        <v>308</v>
      </c>
      <c r="E129" s="1"/>
      <c r="F129" s="63"/>
      <c r="G129" s="63" t="s">
        <v>296</v>
      </c>
      <c r="H129" s="63"/>
      <c r="I129" s="1" t="s">
        <v>305</v>
      </c>
      <c r="O129" s="46" t="s">
        <v>224</v>
      </c>
      <c r="P129" s="45">
        <v>25</v>
      </c>
      <c r="Q129" s="49">
        <v>1</v>
      </c>
      <c r="R129" s="49">
        <v>0</v>
      </c>
      <c r="S129" s="49">
        <v>0.14000000000000001</v>
      </c>
      <c r="T129" s="48">
        <f>SUM(R124:R135)</f>
        <v>1.7</v>
      </c>
      <c r="U129" s="47">
        <f t="shared" ref="U129:U131" si="0">+T129/12</f>
        <v>0.14166666666666666</v>
      </c>
    </row>
    <row r="130" spans="1:21">
      <c r="A130" s="1" t="s">
        <v>307</v>
      </c>
      <c r="B130" s="2" t="s">
        <v>306</v>
      </c>
      <c r="C130" s="1">
        <v>1</v>
      </c>
      <c r="D130" s="1" t="s">
        <v>309</v>
      </c>
      <c r="E130" s="1"/>
      <c r="F130" s="63"/>
      <c r="G130" s="63" t="s">
        <v>259</v>
      </c>
      <c r="H130" s="63"/>
      <c r="I130" s="1" t="s">
        <v>305</v>
      </c>
      <c r="J130" s="55"/>
      <c r="O130" s="46" t="s">
        <v>226</v>
      </c>
      <c r="P130" s="45">
        <v>25</v>
      </c>
      <c r="Q130" s="49">
        <v>0</v>
      </c>
      <c r="R130" s="49">
        <v>0</v>
      </c>
      <c r="S130" s="49">
        <v>0.14000000000000001</v>
      </c>
      <c r="T130" s="48">
        <f>SUM(R124:R135)</f>
        <v>1.7</v>
      </c>
      <c r="U130" s="47">
        <f t="shared" si="0"/>
        <v>0.14166666666666666</v>
      </c>
    </row>
    <row r="131" spans="1:21" ht="12" customHeight="1">
      <c r="A131" s="1" t="s">
        <v>257</v>
      </c>
      <c r="B131" s="2" t="s">
        <v>258</v>
      </c>
      <c r="C131" s="1">
        <v>1</v>
      </c>
      <c r="D131" s="1" t="s">
        <v>310</v>
      </c>
      <c r="E131" s="1"/>
      <c r="F131" s="63"/>
      <c r="G131" s="63" t="s">
        <v>296</v>
      </c>
      <c r="H131" s="63"/>
      <c r="I131" s="58" t="s">
        <v>297</v>
      </c>
      <c r="O131" s="46" t="s">
        <v>227</v>
      </c>
      <c r="P131" s="45">
        <v>25</v>
      </c>
      <c r="Q131" s="49">
        <v>14</v>
      </c>
      <c r="R131" s="49">
        <v>0</v>
      </c>
      <c r="S131" s="49">
        <v>0.14000000000000001</v>
      </c>
      <c r="T131" s="48">
        <f>SUM(R124:R135)</f>
        <v>1.7</v>
      </c>
      <c r="U131" s="47">
        <f t="shared" si="0"/>
        <v>0.14166666666666666</v>
      </c>
    </row>
    <row r="132" spans="1:21">
      <c r="A132" s="3" t="s">
        <v>314</v>
      </c>
      <c r="B132" s="5"/>
      <c r="C132" s="3"/>
      <c r="D132" s="3"/>
      <c r="E132" s="3"/>
      <c r="I132" s="50"/>
      <c r="O132" s="46" t="s">
        <v>228</v>
      </c>
      <c r="P132" s="45">
        <v>25</v>
      </c>
      <c r="Q132" s="49">
        <v>0</v>
      </c>
      <c r="R132" s="49">
        <v>0</v>
      </c>
      <c r="S132" s="49">
        <v>0.14000000000000001</v>
      </c>
      <c r="T132" s="48">
        <f>SUM(R124:R135)</f>
        <v>1.7</v>
      </c>
      <c r="U132" s="47">
        <f t="shared" ref="U132" si="1">+T132/12</f>
        <v>0.14166666666666666</v>
      </c>
    </row>
    <row r="133" spans="1:21" ht="13.5" customHeight="1">
      <c r="A133" s="3" t="s">
        <v>10</v>
      </c>
      <c r="B133" s="5" t="s">
        <v>11</v>
      </c>
      <c r="C133" s="3" t="s">
        <v>12</v>
      </c>
      <c r="D133" s="3" t="s">
        <v>13</v>
      </c>
      <c r="E133" s="3"/>
      <c r="G133" s="5" t="s">
        <v>160</v>
      </c>
      <c r="I133" s="3" t="s">
        <v>0</v>
      </c>
      <c r="O133" s="46" t="s">
        <v>231</v>
      </c>
      <c r="P133" s="45">
        <v>25</v>
      </c>
      <c r="Q133" s="49">
        <v>0</v>
      </c>
      <c r="R133" s="49">
        <v>0</v>
      </c>
      <c r="S133" s="49">
        <v>0.14000000000000001</v>
      </c>
      <c r="T133" s="48">
        <f>SUM(R124:R135)</f>
        <v>1.7</v>
      </c>
      <c r="U133" s="47">
        <f t="shared" ref="U133" si="2">+T133/12</f>
        <v>0.14166666666666666</v>
      </c>
    </row>
    <row r="134" spans="1:21" ht="13.5" customHeight="1">
      <c r="A134" s="1" t="s">
        <v>315</v>
      </c>
      <c r="B134" s="2" t="s">
        <v>316</v>
      </c>
      <c r="C134" s="1">
        <v>1</v>
      </c>
      <c r="D134" s="1" t="s">
        <v>317</v>
      </c>
      <c r="E134" s="1"/>
      <c r="F134" s="63"/>
      <c r="G134" s="63" t="s">
        <v>318</v>
      </c>
      <c r="H134" s="63"/>
      <c r="I134" s="1" t="s">
        <v>23</v>
      </c>
      <c r="J134" s="55"/>
      <c r="O134" s="46" t="s">
        <v>232</v>
      </c>
      <c r="P134" s="45">
        <v>25</v>
      </c>
      <c r="Q134" s="49">
        <v>0</v>
      </c>
      <c r="R134" s="49">
        <v>0</v>
      </c>
      <c r="S134" s="49">
        <v>0.14000000000000001</v>
      </c>
      <c r="T134" s="48">
        <f>SUM(R124:R135)</f>
        <v>1.7</v>
      </c>
      <c r="U134" s="47">
        <f t="shared" ref="U134" si="3">+T134/12</f>
        <v>0.14166666666666666</v>
      </c>
    </row>
    <row r="135" spans="1:21">
      <c r="A135" s="1"/>
      <c r="B135" s="2"/>
      <c r="C135" s="1"/>
      <c r="D135" s="1"/>
      <c r="E135" s="1"/>
      <c r="F135" s="63"/>
      <c r="G135" s="63"/>
      <c r="H135" s="63"/>
      <c r="I135" s="1"/>
      <c r="J135" s="55"/>
      <c r="O135" s="46" t="s">
        <v>233</v>
      </c>
      <c r="P135" s="45">
        <v>25</v>
      </c>
      <c r="Q135" s="49">
        <v>54</v>
      </c>
      <c r="R135" s="49">
        <v>0</v>
      </c>
      <c r="S135" s="49">
        <v>0.14000000000000001</v>
      </c>
      <c r="T135" s="48">
        <f t="shared" ref="T135" si="4">SUM(R124:R135)</f>
        <v>1.7</v>
      </c>
      <c r="U135" s="47">
        <f t="shared" ref="U135" si="5">+T135/12</f>
        <v>0.14166666666666666</v>
      </c>
    </row>
    <row r="136" spans="1:21" ht="12.75" customHeight="1">
      <c r="A136" s="1"/>
      <c r="B136" s="2"/>
      <c r="C136" s="1"/>
      <c r="D136" s="1"/>
      <c r="E136" s="1"/>
      <c r="F136" s="63"/>
      <c r="G136" s="63"/>
      <c r="H136" s="63"/>
      <c r="I136" s="58"/>
      <c r="J136" s="55"/>
      <c r="O136" s="46" t="s">
        <v>234</v>
      </c>
      <c r="P136" s="45">
        <v>25</v>
      </c>
      <c r="Q136" s="49">
        <v>30</v>
      </c>
      <c r="R136" s="49">
        <v>28.35</v>
      </c>
      <c r="S136" s="49">
        <v>2.504</v>
      </c>
      <c r="T136" s="48">
        <f t="shared" ref="T136" si="6">SUM(R125:R136)</f>
        <v>30.05</v>
      </c>
      <c r="U136" s="47">
        <f t="shared" ref="U136" si="7">+T136/12</f>
        <v>2.5041666666666669</v>
      </c>
    </row>
    <row r="137" spans="1:21">
      <c r="A137" s="1"/>
      <c r="B137" s="2"/>
      <c r="C137" s="1"/>
      <c r="D137" s="1"/>
      <c r="E137" s="1"/>
      <c r="F137" s="63"/>
      <c r="G137" s="63"/>
      <c r="H137" s="63"/>
      <c r="I137" s="58"/>
      <c r="J137" s="55"/>
      <c r="O137" s="46" t="s">
        <v>235</v>
      </c>
      <c r="P137" s="45">
        <v>25</v>
      </c>
      <c r="Q137" s="49">
        <v>71</v>
      </c>
      <c r="R137" s="49">
        <v>70.790000000000006</v>
      </c>
      <c r="S137" s="49">
        <v>8.2609999999999992</v>
      </c>
      <c r="T137" s="48">
        <f t="shared" ref="T137" si="8">SUM(R126:R137)</f>
        <v>99.140000000000015</v>
      </c>
      <c r="U137" s="47">
        <f t="shared" ref="U137" si="9">+T137/12</f>
        <v>8.2616666666666685</v>
      </c>
    </row>
    <row r="138" spans="1:21" ht="12" customHeight="1">
      <c r="A138" s="1"/>
      <c r="B138" s="2"/>
      <c r="C138" s="1"/>
      <c r="D138" s="1"/>
      <c r="E138" s="1"/>
      <c r="F138" s="63"/>
      <c r="G138" s="63"/>
      <c r="H138" s="63"/>
      <c r="I138" s="58"/>
      <c r="J138" s="55"/>
      <c r="O138" s="46" t="s">
        <v>236</v>
      </c>
      <c r="P138" s="45">
        <v>25</v>
      </c>
      <c r="Q138" s="49">
        <v>0</v>
      </c>
      <c r="R138" s="49">
        <v>0</v>
      </c>
      <c r="S138" s="49">
        <v>8.2609999999999992</v>
      </c>
      <c r="T138" s="48">
        <f t="shared" ref="T138" si="10">SUM(R127:R138)</f>
        <v>99.140000000000015</v>
      </c>
      <c r="U138" s="47">
        <f t="shared" ref="U138" si="11">+T138/12</f>
        <v>8.2616666666666685</v>
      </c>
    </row>
    <row r="139" spans="1:21" ht="13.5" customHeight="1">
      <c r="A139" s="1"/>
      <c r="B139" s="2"/>
      <c r="C139" s="1"/>
      <c r="D139" s="1"/>
      <c r="E139" s="1"/>
      <c r="F139" s="63"/>
      <c r="G139" s="2"/>
      <c r="H139" s="63"/>
      <c r="I139" s="1"/>
      <c r="J139" s="55"/>
      <c r="O139" s="46" t="s">
        <v>237</v>
      </c>
      <c r="P139" s="45">
        <v>25</v>
      </c>
      <c r="Q139" s="49">
        <v>0</v>
      </c>
      <c r="R139" s="49">
        <v>54.7</v>
      </c>
      <c r="S139" s="49">
        <v>12.82</v>
      </c>
      <c r="T139" s="48">
        <f t="shared" ref="T139" si="12">SUM(R128:R139)</f>
        <v>153.84000000000003</v>
      </c>
      <c r="U139" s="47">
        <f t="shared" ref="U139" si="13">+T139/12</f>
        <v>12.820000000000002</v>
      </c>
    </row>
    <row r="140" spans="1:21" ht="13.5" customHeight="1">
      <c r="A140" s="63"/>
      <c r="B140" s="63"/>
      <c r="C140" s="1"/>
      <c r="D140" s="63"/>
      <c r="E140" s="1"/>
      <c r="F140" s="63"/>
      <c r="G140" s="63"/>
      <c r="H140" s="63"/>
      <c r="I140" s="58"/>
      <c r="J140" s="55"/>
      <c r="O140" s="46" t="s">
        <v>238</v>
      </c>
      <c r="P140" s="45">
        <v>25</v>
      </c>
      <c r="Q140" s="49">
        <v>0</v>
      </c>
      <c r="R140" s="49">
        <v>47.14</v>
      </c>
      <c r="S140" s="49">
        <v>16.739999999999998</v>
      </c>
      <c r="T140" s="48">
        <f t="shared" ref="T140" si="14">SUM(R129:R140)</f>
        <v>200.98000000000002</v>
      </c>
      <c r="U140" s="47">
        <f t="shared" ref="U140" si="15">+T140/12</f>
        <v>16.748333333333335</v>
      </c>
    </row>
    <row r="141" spans="1:21" ht="14.25" customHeight="1">
      <c r="A141" s="63"/>
      <c r="B141" s="63"/>
      <c r="C141" s="1"/>
      <c r="D141" s="63"/>
      <c r="E141" s="1"/>
      <c r="F141" s="63"/>
      <c r="G141" s="63"/>
      <c r="H141" s="63"/>
      <c r="I141" s="58"/>
      <c r="O141" s="46" t="s">
        <v>239</v>
      </c>
      <c r="P141" s="45">
        <v>25</v>
      </c>
      <c r="Q141" s="49">
        <v>0</v>
      </c>
      <c r="R141" s="49">
        <v>0</v>
      </c>
      <c r="S141" s="49">
        <v>16.739999999999998</v>
      </c>
      <c r="T141" s="48">
        <f t="shared" ref="T141" si="16">SUM(R130:R141)</f>
        <v>200.98000000000002</v>
      </c>
      <c r="U141" s="47">
        <f t="shared" ref="U141" si="17">+T141/12</f>
        <v>16.748333333333335</v>
      </c>
    </row>
    <row r="142" spans="1:21" ht="12" customHeight="1">
      <c r="A142" s="63"/>
      <c r="B142" s="63"/>
      <c r="C142" s="1"/>
      <c r="D142" s="63"/>
      <c r="E142" s="1"/>
      <c r="F142" s="63"/>
      <c r="G142" s="63"/>
      <c r="H142" s="63"/>
      <c r="I142" s="58"/>
      <c r="O142" s="46" t="s">
        <v>240</v>
      </c>
      <c r="P142" s="45">
        <v>25</v>
      </c>
      <c r="Q142" s="49">
        <v>0</v>
      </c>
      <c r="R142" s="49">
        <v>3</v>
      </c>
      <c r="S142" s="49">
        <v>16.989999999999998</v>
      </c>
      <c r="T142" s="48">
        <f t="shared" ref="T142" si="18">SUM(R131:R142)</f>
        <v>203.98000000000002</v>
      </c>
      <c r="U142" s="47">
        <f t="shared" ref="U142" si="19">+T142/12</f>
        <v>16.998333333333335</v>
      </c>
    </row>
    <row r="143" spans="1:21" ht="14.25" customHeight="1">
      <c r="A143" s="63"/>
      <c r="B143" s="63"/>
      <c r="C143" s="1"/>
      <c r="D143" s="63"/>
      <c r="E143" s="1"/>
      <c r="F143" s="63"/>
      <c r="G143" s="63"/>
      <c r="H143" s="63"/>
      <c r="I143" s="58"/>
      <c r="O143" s="46" t="s">
        <v>246</v>
      </c>
      <c r="P143" s="45">
        <v>25</v>
      </c>
      <c r="Q143" s="49">
        <v>0</v>
      </c>
      <c r="R143" s="49">
        <v>129</v>
      </c>
      <c r="S143" s="49">
        <v>27.75</v>
      </c>
      <c r="T143" s="48">
        <f t="shared" ref="T143" si="20">SUM(R132:R143)</f>
        <v>332.98</v>
      </c>
      <c r="U143" s="47">
        <f t="shared" ref="U143" si="21">+T143/12</f>
        <v>27.748333333333335</v>
      </c>
    </row>
    <row r="144" spans="1:21" ht="12.75" customHeight="1">
      <c r="A144" s="1"/>
      <c r="B144" s="2"/>
      <c r="C144" s="1"/>
      <c r="D144" s="1"/>
      <c r="E144" s="1"/>
      <c r="F144" s="63"/>
      <c r="G144" s="63"/>
      <c r="H144" s="63"/>
      <c r="I144" s="58"/>
      <c r="O144" s="46" t="s">
        <v>249</v>
      </c>
      <c r="P144" s="45">
        <v>25</v>
      </c>
      <c r="Q144" s="49">
        <v>0</v>
      </c>
      <c r="R144" s="49">
        <v>201</v>
      </c>
      <c r="S144" s="49">
        <v>44.49</v>
      </c>
      <c r="T144" s="48">
        <f t="shared" ref="T144" si="22">SUM(R133:R144)</f>
        <v>533.98</v>
      </c>
      <c r="U144" s="47">
        <f t="shared" ref="U144" si="23">+T144/12</f>
        <v>44.498333333333335</v>
      </c>
    </row>
    <row r="145" spans="1:21" ht="12.75" customHeight="1">
      <c r="A145" s="1"/>
      <c r="B145" s="2"/>
      <c r="C145" s="1"/>
      <c r="D145" s="1"/>
      <c r="E145" s="1"/>
      <c r="F145" s="63"/>
      <c r="G145" s="63"/>
      <c r="H145" s="63"/>
      <c r="I145" s="58"/>
      <c r="O145" s="46" t="s">
        <v>250</v>
      </c>
      <c r="P145" s="45">
        <v>25</v>
      </c>
      <c r="Q145" s="49">
        <v>0</v>
      </c>
      <c r="R145" s="49">
        <v>204</v>
      </c>
      <c r="S145" s="49">
        <v>61.5</v>
      </c>
      <c r="T145" s="48">
        <f t="shared" ref="T145" si="24">SUM(R134:R145)</f>
        <v>737.98</v>
      </c>
      <c r="U145" s="47">
        <f t="shared" ref="U145" si="25">+T145/12</f>
        <v>61.498333333333335</v>
      </c>
    </row>
    <row r="146" spans="1:21">
      <c r="A146" s="1"/>
      <c r="B146" s="2"/>
      <c r="C146" s="1"/>
      <c r="D146" s="1"/>
      <c r="E146" s="1"/>
      <c r="F146" s="63"/>
      <c r="G146" s="63"/>
      <c r="H146" s="63"/>
      <c r="I146" s="58"/>
      <c r="O146" s="46" t="s">
        <v>253</v>
      </c>
      <c r="P146" s="45">
        <v>25</v>
      </c>
      <c r="Q146" s="49">
        <v>0</v>
      </c>
      <c r="R146" s="49">
        <v>77</v>
      </c>
      <c r="S146" s="49">
        <v>67.91</v>
      </c>
      <c r="T146" s="48">
        <f t="shared" ref="T146" si="26">SUM(R135:R146)</f>
        <v>814.98</v>
      </c>
      <c r="U146" s="47">
        <f t="shared" ref="U146" si="27">+T146/12</f>
        <v>67.915000000000006</v>
      </c>
    </row>
    <row r="147" spans="1:21">
      <c r="A147" s="1"/>
      <c r="B147" s="2"/>
      <c r="C147" s="1"/>
      <c r="D147" s="1"/>
      <c r="E147" s="1"/>
      <c r="F147" s="63"/>
      <c r="G147" s="63"/>
      <c r="H147" s="63"/>
      <c r="I147" s="58"/>
      <c r="O147" s="46" t="s">
        <v>254</v>
      </c>
      <c r="P147" s="45">
        <v>25</v>
      </c>
      <c r="Q147" s="49">
        <v>0</v>
      </c>
      <c r="R147" s="49">
        <v>18</v>
      </c>
      <c r="S147" s="57">
        <v>69.41</v>
      </c>
      <c r="T147" s="48">
        <f t="shared" ref="T147" si="28">SUM(R136:R147)</f>
        <v>832.98</v>
      </c>
      <c r="U147" s="47">
        <f t="shared" ref="U147" si="29">+T147/12</f>
        <v>69.415000000000006</v>
      </c>
    </row>
    <row r="148" spans="1:21" ht="12.75" customHeight="1">
      <c r="A148" s="64"/>
      <c r="B148" s="2"/>
      <c r="C148" s="1"/>
      <c r="D148" s="1"/>
      <c r="E148" s="1"/>
      <c r="G148" s="63"/>
      <c r="I148" s="58"/>
      <c r="O148" s="46" t="s">
        <v>256</v>
      </c>
      <c r="P148" s="45">
        <v>25</v>
      </c>
      <c r="Q148" s="49">
        <v>18</v>
      </c>
      <c r="R148" s="57">
        <v>11.68</v>
      </c>
      <c r="S148" s="57">
        <v>68.02</v>
      </c>
      <c r="T148" s="48">
        <f t="shared" ref="T148" si="30">SUM(R137:R148)</f>
        <v>816.31</v>
      </c>
      <c r="U148" s="47">
        <f t="shared" ref="U148" si="31">+T148/12</f>
        <v>68.025833333333324</v>
      </c>
    </row>
    <row r="149" spans="1:21" ht="13.5" customHeight="1">
      <c r="A149" s="3"/>
      <c r="B149" s="5"/>
      <c r="C149" s="3"/>
      <c r="D149" s="3"/>
      <c r="E149" s="3"/>
      <c r="I149" s="50"/>
      <c r="J149" s="63"/>
      <c r="O149" s="46" t="s">
        <v>260</v>
      </c>
      <c r="P149" s="45">
        <v>25</v>
      </c>
      <c r="Q149" s="49">
        <v>8</v>
      </c>
      <c r="R149" s="57">
        <v>5.46</v>
      </c>
      <c r="S149" s="57">
        <v>62.58</v>
      </c>
      <c r="T149" s="48">
        <f t="shared" ref="T149" si="32">SUM(R138:R149)</f>
        <v>750.98</v>
      </c>
      <c r="U149" s="47">
        <f t="shared" ref="U149" si="33">+T149/12</f>
        <v>62.581666666666671</v>
      </c>
    </row>
    <row r="150" spans="1:21" ht="13.5" customHeight="1">
      <c r="A150" s="3"/>
      <c r="B150" s="5"/>
      <c r="C150" s="3"/>
      <c r="D150" s="3"/>
      <c r="E150" s="3"/>
      <c r="G150" s="5"/>
      <c r="I150" s="3"/>
      <c r="J150" s="63"/>
      <c r="O150" s="46" t="s">
        <v>261</v>
      </c>
      <c r="P150" s="45">
        <v>25</v>
      </c>
      <c r="Q150" s="49">
        <v>169</v>
      </c>
      <c r="R150" s="57">
        <v>120.16</v>
      </c>
      <c r="S150" s="57">
        <v>72.5</v>
      </c>
      <c r="T150" s="48">
        <f t="shared" ref="T150" si="34">SUM(R139:R150)</f>
        <v>871.14</v>
      </c>
      <c r="U150" s="47">
        <f t="shared" ref="U150" si="35">+T150/12</f>
        <v>72.594999999999999</v>
      </c>
    </row>
    <row r="151" spans="1:21" ht="14.25" customHeight="1">
      <c r="A151" s="63"/>
      <c r="B151" s="63"/>
      <c r="C151" s="63"/>
      <c r="D151" s="63"/>
      <c r="E151" s="1"/>
      <c r="F151" s="63"/>
      <c r="G151" s="63"/>
      <c r="H151" s="63"/>
      <c r="I151" s="58"/>
      <c r="J151" s="63"/>
      <c r="O151" s="46" t="s">
        <v>262</v>
      </c>
      <c r="P151" s="45">
        <v>25</v>
      </c>
      <c r="Q151" s="49">
        <v>61</v>
      </c>
      <c r="R151" s="57">
        <v>44.27</v>
      </c>
      <c r="S151" s="57">
        <v>71.72</v>
      </c>
      <c r="T151" s="48">
        <f t="shared" ref="T151" si="36">SUM(R140:R151)</f>
        <v>860.70999999999992</v>
      </c>
      <c r="U151" s="47">
        <f t="shared" ref="U151" si="37">+T151/12</f>
        <v>71.725833333333327</v>
      </c>
    </row>
    <row r="152" spans="1:21" ht="13.5" customHeight="1">
      <c r="A152" s="63"/>
      <c r="B152" s="63"/>
      <c r="C152" s="63"/>
      <c r="D152" s="63"/>
      <c r="E152" s="4"/>
      <c r="G152" s="63"/>
      <c r="I152" s="58"/>
      <c r="O152" s="46" t="s">
        <v>265</v>
      </c>
      <c r="P152" s="45">
        <v>25</v>
      </c>
      <c r="Q152" s="49">
        <v>14</v>
      </c>
      <c r="R152" s="57">
        <v>8.68</v>
      </c>
      <c r="S152" s="57">
        <v>68.52</v>
      </c>
      <c r="T152" s="48">
        <f t="shared" ref="T152" si="38">SUM(R141:R152)</f>
        <v>822.24999999999989</v>
      </c>
      <c r="U152" s="47">
        <f t="shared" ref="U152" si="39">+T152/12</f>
        <v>68.520833333333329</v>
      </c>
    </row>
    <row r="153" spans="1:21" ht="12" customHeight="1">
      <c r="A153" s="63"/>
      <c r="B153" s="63"/>
      <c r="C153" s="63"/>
      <c r="D153" s="63"/>
      <c r="E153" s="1"/>
      <c r="G153" s="63"/>
      <c r="I153" s="58"/>
      <c r="O153" s="46" t="s">
        <v>266</v>
      </c>
      <c r="P153" s="45">
        <v>25</v>
      </c>
      <c r="Q153" s="49">
        <v>0</v>
      </c>
      <c r="R153" s="57">
        <v>0</v>
      </c>
      <c r="S153" s="57">
        <v>68.52</v>
      </c>
      <c r="T153" s="48">
        <f t="shared" ref="T153" si="40">SUM(R142:R153)</f>
        <v>822.24999999999989</v>
      </c>
      <c r="U153" s="47">
        <f t="shared" ref="U153" si="41">+T153/12</f>
        <v>68.520833333333329</v>
      </c>
    </row>
    <row r="154" spans="1:21" s="23" customFormat="1" ht="12" customHeight="1">
      <c r="A154" s="1"/>
      <c r="B154" s="2"/>
      <c r="C154" s="1"/>
      <c r="D154" s="1"/>
      <c r="E154" s="1"/>
      <c r="F154" s="63"/>
      <c r="G154" s="63"/>
      <c r="H154" s="63"/>
      <c r="I154" s="58"/>
      <c r="O154" s="46" t="s">
        <v>267</v>
      </c>
      <c r="P154" s="45">
        <v>25</v>
      </c>
      <c r="Q154" s="49">
        <v>0</v>
      </c>
      <c r="R154" s="57">
        <v>0</v>
      </c>
      <c r="S154" s="57">
        <v>68.52</v>
      </c>
      <c r="T154" s="48">
        <f t="shared" ref="T154" si="42">SUM(R143:R154)</f>
        <v>819.24999999999989</v>
      </c>
      <c r="U154" s="47">
        <f t="shared" ref="U154" si="43">+T154/12</f>
        <v>68.270833333333329</v>
      </c>
    </row>
    <row r="155" spans="1:21" ht="14.25" customHeight="1">
      <c r="A155" s="1"/>
      <c r="B155" s="2"/>
      <c r="C155" s="1"/>
      <c r="D155" s="1"/>
      <c r="E155" s="1"/>
      <c r="F155" s="63"/>
      <c r="G155" s="63"/>
      <c r="H155" s="63"/>
      <c r="I155" s="58"/>
      <c r="O155" s="46" t="s">
        <v>268</v>
      </c>
      <c r="P155" s="45">
        <v>25</v>
      </c>
      <c r="Q155" s="49">
        <v>0</v>
      </c>
      <c r="R155" s="57">
        <v>0</v>
      </c>
      <c r="S155" s="57">
        <v>68.52</v>
      </c>
      <c r="T155" s="48">
        <f t="shared" ref="T155" si="44">SUM(R144:R155)</f>
        <v>690.24999999999989</v>
      </c>
      <c r="U155" s="47">
        <f t="shared" ref="U155" si="45">+T155/12</f>
        <v>57.520833333333321</v>
      </c>
    </row>
    <row r="156" spans="1:21" s="23" customFormat="1" ht="13.5" customHeight="1">
      <c r="A156" s="1"/>
      <c r="B156" s="2"/>
      <c r="C156" s="1"/>
      <c r="D156" s="1"/>
      <c r="E156" s="1"/>
      <c r="F156" s="63"/>
      <c r="G156" s="63"/>
      <c r="H156" s="63"/>
      <c r="I156" s="58"/>
      <c r="O156" s="46" t="s">
        <v>273</v>
      </c>
      <c r="P156" s="45">
        <v>25</v>
      </c>
      <c r="Q156" s="49">
        <v>1026</v>
      </c>
      <c r="R156" s="57">
        <v>591.23</v>
      </c>
      <c r="S156" s="57">
        <v>68.52</v>
      </c>
      <c r="T156" s="48">
        <f t="shared" ref="T156" si="46">SUM(R145:R156)</f>
        <v>1080.48</v>
      </c>
      <c r="U156" s="47">
        <f t="shared" ref="U156" si="47">+T156/12</f>
        <v>90.04</v>
      </c>
    </row>
    <row r="157" spans="1:21" s="23" customFormat="1" ht="12" customHeight="1">
      <c r="A157" s="65"/>
      <c r="B157" s="2"/>
      <c r="C157" s="1"/>
      <c r="D157" s="1"/>
      <c r="E157" s="51"/>
      <c r="F157" s="17"/>
      <c r="G157" s="63"/>
      <c r="H157" s="63"/>
      <c r="I157" s="58"/>
      <c r="O157" s="46" t="s">
        <v>274</v>
      </c>
      <c r="P157" s="45">
        <v>25</v>
      </c>
      <c r="Q157" s="49">
        <v>1</v>
      </c>
      <c r="R157" s="57">
        <v>0.68</v>
      </c>
      <c r="S157" s="57">
        <v>68.52</v>
      </c>
      <c r="T157" s="48">
        <f t="shared" ref="T157" si="48">SUM(R146:R157)</f>
        <v>877.16</v>
      </c>
      <c r="U157" s="47">
        <f t="shared" ref="U157" si="49">+T157/12</f>
        <v>73.096666666666664</v>
      </c>
    </row>
    <row r="158" spans="1:21" ht="13.5" customHeight="1">
      <c r="A158" s="1"/>
      <c r="B158" s="2"/>
      <c r="C158" s="54"/>
      <c r="D158" s="4"/>
      <c r="E158" s="4"/>
      <c r="G158" s="63"/>
      <c r="H158" s="63"/>
      <c r="I158" s="58"/>
      <c r="O158" s="46" t="s">
        <v>275</v>
      </c>
      <c r="P158" s="45">
        <v>25</v>
      </c>
      <c r="Q158" s="49">
        <v>5</v>
      </c>
      <c r="R158" s="57">
        <v>3.44</v>
      </c>
      <c r="S158" s="57">
        <v>68.52</v>
      </c>
      <c r="T158" s="48">
        <f t="shared" ref="T158" si="50">SUM(R147:R158)</f>
        <v>803.6</v>
      </c>
      <c r="U158" s="47">
        <f t="shared" ref="U158" si="51">+T158/12</f>
        <v>66.966666666666669</v>
      </c>
    </row>
    <row r="159" spans="1:21" ht="14.25" customHeight="1">
      <c r="A159" s="3"/>
      <c r="B159" s="5"/>
      <c r="C159" s="3"/>
      <c r="D159" s="3"/>
      <c r="E159" s="3"/>
      <c r="I159" s="50"/>
      <c r="J159" s="63"/>
      <c r="O159" s="46" t="s">
        <v>290</v>
      </c>
      <c r="P159" s="45">
        <v>25</v>
      </c>
      <c r="Q159" s="49">
        <v>0</v>
      </c>
      <c r="R159" s="57">
        <v>0</v>
      </c>
      <c r="S159" s="57">
        <v>65.47</v>
      </c>
      <c r="T159" s="48">
        <f t="shared" ref="T159" si="52">SUM(R148:R159)</f>
        <v>785.6</v>
      </c>
      <c r="U159" s="47">
        <f t="shared" ref="U159" si="53">+T159/12</f>
        <v>65.466666666666669</v>
      </c>
    </row>
    <row r="160" spans="1:21" s="23" customFormat="1" ht="13.5" customHeight="1">
      <c r="A160" s="3"/>
      <c r="B160" s="5"/>
      <c r="C160" s="3"/>
      <c r="D160" s="3"/>
      <c r="E160" s="3"/>
      <c r="F160" s="17"/>
      <c r="G160" s="5"/>
      <c r="H160" s="17"/>
      <c r="I160" s="3"/>
      <c r="J160" s="63"/>
      <c r="O160" s="46" t="s">
        <v>291</v>
      </c>
      <c r="P160" s="45">
        <v>25</v>
      </c>
      <c r="Q160" s="49">
        <v>3</v>
      </c>
      <c r="R160" s="57">
        <v>1.82</v>
      </c>
      <c r="S160" s="57">
        <v>64.64</v>
      </c>
      <c r="T160" s="48">
        <f t="shared" ref="T160" si="54">SUM(R149:R160)</f>
        <v>775.74</v>
      </c>
      <c r="U160" s="47">
        <f t="shared" ref="U160" si="55">+T160/12</f>
        <v>64.644999999999996</v>
      </c>
    </row>
    <row r="161" spans="1:21" s="23" customFormat="1">
      <c r="A161" s="1"/>
      <c r="B161" s="2"/>
      <c r="C161" s="2"/>
      <c r="D161" s="4"/>
      <c r="E161" s="4"/>
      <c r="F161" s="17"/>
      <c r="G161" s="63"/>
      <c r="H161" s="63"/>
      <c r="I161" s="58"/>
      <c r="O161" s="46" t="s">
        <v>311</v>
      </c>
      <c r="P161" s="45">
        <v>25</v>
      </c>
      <c r="Q161" s="49">
        <v>4</v>
      </c>
      <c r="R161" s="57">
        <v>2.87</v>
      </c>
      <c r="S161" s="57">
        <v>64.42</v>
      </c>
      <c r="T161" s="48">
        <f t="shared" ref="T161" si="56">SUM(R150:R161)</f>
        <v>773.15000000000009</v>
      </c>
      <c r="U161" s="47">
        <f t="shared" ref="U161" si="57">+T161/12</f>
        <v>64.429166666666674</v>
      </c>
    </row>
    <row r="162" spans="1:21" s="23" customFormat="1">
      <c r="A162" s="1"/>
      <c r="B162" s="2"/>
      <c r="C162" s="21"/>
      <c r="D162" s="20"/>
      <c r="E162" s="17"/>
      <c r="F162" s="17"/>
      <c r="G162" s="63"/>
      <c r="H162" s="63"/>
      <c r="I162" s="58"/>
      <c r="O162" s="46" t="s">
        <v>319</v>
      </c>
      <c r="P162" s="45">
        <v>25</v>
      </c>
      <c r="Q162" s="49">
        <v>1</v>
      </c>
      <c r="R162" s="57">
        <v>0.7</v>
      </c>
      <c r="S162" s="57">
        <v>54.47</v>
      </c>
      <c r="T162" s="48">
        <f t="shared" ref="T162" si="58">SUM(R151:R162)</f>
        <v>653.69000000000017</v>
      </c>
      <c r="U162" s="47">
        <f t="shared" ref="U162" si="59">+T162/12</f>
        <v>54.474166666666683</v>
      </c>
    </row>
    <row r="163" spans="1:21" s="23" customFormat="1">
      <c r="A163" s="63"/>
      <c r="B163" s="63"/>
      <c r="C163" s="21"/>
      <c r="D163" s="20"/>
      <c r="E163" s="17"/>
      <c r="F163" s="17"/>
      <c r="G163" s="63"/>
      <c r="H163" s="63"/>
      <c r="I163" s="58"/>
      <c r="O163" s="17"/>
      <c r="P163" s="17"/>
      <c r="Q163" s="17"/>
      <c r="R163" s="17"/>
      <c r="S163" s="17"/>
      <c r="T163" s="17"/>
      <c r="U163" s="17"/>
    </row>
    <row r="164" spans="1:21">
      <c r="A164" s="63"/>
      <c r="B164" s="63"/>
      <c r="C164" s="21"/>
      <c r="D164" s="20"/>
      <c r="G164" s="63"/>
      <c r="H164" s="63"/>
      <c r="I164" s="58"/>
    </row>
    <row r="165" spans="1:21">
      <c r="A165" s="3"/>
      <c r="B165" s="5"/>
      <c r="C165" s="3"/>
      <c r="D165" s="3"/>
      <c r="E165" s="3"/>
      <c r="I165" s="50"/>
    </row>
    <row r="166" spans="1:21">
      <c r="A166" s="3"/>
      <c r="B166" s="5"/>
      <c r="C166" s="3"/>
      <c r="D166" s="3"/>
      <c r="E166" s="3"/>
      <c r="G166" s="5"/>
      <c r="I166" s="3"/>
    </row>
    <row r="167" spans="1:21">
      <c r="A167" s="63"/>
      <c r="B167" s="2"/>
      <c r="C167" s="2"/>
      <c r="D167" s="4"/>
      <c r="E167" s="2"/>
    </row>
    <row r="168" spans="1:21" ht="13.5" customHeight="1">
      <c r="A168" s="3"/>
      <c r="B168" s="5"/>
      <c r="C168" s="3"/>
      <c r="D168" s="3"/>
      <c r="E168" s="3"/>
      <c r="I168" s="50"/>
    </row>
    <row r="169" spans="1:21" s="55" customFormat="1">
      <c r="A169" s="3"/>
      <c r="B169" s="5"/>
      <c r="C169" s="3"/>
      <c r="D169" s="3"/>
      <c r="E169" s="3"/>
      <c r="F169" s="17"/>
      <c r="G169" s="5"/>
      <c r="H169" s="17"/>
      <c r="I169" s="3"/>
    </row>
    <row r="170" spans="1:21">
      <c r="A170" s="2"/>
      <c r="B170" s="2"/>
      <c r="C170" s="2"/>
      <c r="D170" s="4"/>
      <c r="E170" s="4"/>
      <c r="I170" s="1"/>
    </row>
    <row r="171" spans="1:21">
      <c r="A171" s="3"/>
      <c r="B171" s="5"/>
      <c r="C171" s="21"/>
      <c r="D171" s="20"/>
    </row>
    <row r="172" spans="1:21">
      <c r="A172" s="3"/>
      <c r="B172" s="5"/>
    </row>
    <row r="173" spans="1:21">
      <c r="A173" s="2"/>
      <c r="B173" s="2"/>
      <c r="C173" s="3"/>
      <c r="D173" s="3"/>
      <c r="E173" s="3"/>
      <c r="G173" s="5"/>
      <c r="I173" s="3"/>
    </row>
    <row r="174" spans="1:21">
      <c r="A174" s="3"/>
      <c r="B174" s="5"/>
      <c r="C174" s="2"/>
      <c r="D174" s="4"/>
      <c r="E174" s="4"/>
    </row>
    <row r="175" spans="1:21">
      <c r="A175" s="3"/>
      <c r="B175" s="5"/>
      <c r="C175" s="2"/>
      <c r="D175" s="4"/>
      <c r="E175" s="2"/>
      <c r="I175" s="55"/>
    </row>
    <row r="176" spans="1:21">
      <c r="A176" s="2"/>
      <c r="B176" s="2"/>
      <c r="C176" s="2"/>
      <c r="D176" s="4"/>
      <c r="E176" s="2"/>
      <c r="I176" s="55"/>
    </row>
    <row r="177" spans="1:21">
      <c r="A177" s="14"/>
      <c r="B177" s="2"/>
      <c r="C177" s="2"/>
      <c r="D177" s="4"/>
      <c r="E177" s="4"/>
    </row>
    <row r="178" spans="1:21">
      <c r="A178" s="21"/>
      <c r="B178" s="21"/>
      <c r="C178" s="21"/>
      <c r="D178" s="28"/>
      <c r="E178" s="21"/>
    </row>
    <row r="179" spans="1:21">
      <c r="A179" s="21"/>
      <c r="B179" s="21"/>
      <c r="C179" s="2"/>
      <c r="D179" s="4"/>
      <c r="E179" s="4"/>
    </row>
    <row r="180" spans="1:21">
      <c r="A180" s="25"/>
      <c r="B180" s="25"/>
      <c r="C180" s="25"/>
      <c r="D180" s="28"/>
      <c r="E180" s="25"/>
    </row>
    <row r="181" spans="1:21">
      <c r="A181" s="25"/>
      <c r="B181" s="25"/>
      <c r="C181" s="25"/>
      <c r="D181" s="29"/>
      <c r="E181" s="25"/>
    </row>
    <row r="182" spans="1:21">
      <c r="A182" s="3"/>
      <c r="B182" s="5"/>
      <c r="C182" s="25"/>
      <c r="D182" s="29"/>
      <c r="E182" s="25"/>
    </row>
    <row r="183" spans="1:21" s="32" customFormat="1">
      <c r="A183" s="3"/>
      <c r="B183" s="5"/>
      <c r="C183" s="3"/>
      <c r="D183" s="3"/>
      <c r="E183" s="3"/>
      <c r="F183" s="17"/>
      <c r="G183" s="17"/>
      <c r="H183" s="17"/>
      <c r="I183" s="17"/>
      <c r="O183" s="17"/>
      <c r="P183" s="17"/>
      <c r="Q183" s="17"/>
      <c r="R183" s="17"/>
      <c r="S183" s="17"/>
      <c r="T183" s="17"/>
      <c r="U183" s="17"/>
    </row>
    <row r="184" spans="1:21" s="32" customFormat="1">
      <c r="A184" s="30"/>
      <c r="B184" s="30"/>
      <c r="C184" s="30"/>
      <c r="D184" s="31"/>
      <c r="E184" s="30"/>
      <c r="O184" s="17"/>
      <c r="P184" s="17"/>
      <c r="Q184" s="17"/>
      <c r="R184" s="17"/>
      <c r="S184" s="17"/>
      <c r="T184" s="17"/>
      <c r="U184" s="17"/>
    </row>
    <row r="185" spans="1:21" s="32" customFormat="1">
      <c r="A185" s="30"/>
      <c r="B185" s="30"/>
      <c r="C185" s="30"/>
      <c r="D185" s="31"/>
      <c r="E185" s="30"/>
      <c r="O185" s="17"/>
      <c r="P185" s="17"/>
      <c r="Q185" s="17"/>
      <c r="R185" s="17"/>
      <c r="S185" s="17"/>
      <c r="T185" s="17"/>
      <c r="U185" s="17"/>
    </row>
    <row r="186" spans="1:21">
      <c r="A186" s="30"/>
      <c r="B186" s="30"/>
      <c r="C186" s="30"/>
      <c r="D186" s="31"/>
      <c r="E186" s="30"/>
      <c r="F186" s="32"/>
      <c r="G186" s="32"/>
      <c r="H186" s="32"/>
      <c r="I186" s="32"/>
    </row>
    <row r="187" spans="1:21">
      <c r="A187" s="3"/>
      <c r="B187" s="5"/>
      <c r="C187" s="25"/>
      <c r="D187" s="29"/>
      <c r="E187" s="25"/>
    </row>
    <row r="188" spans="1:21">
      <c r="A188" s="3"/>
      <c r="B188" s="5"/>
      <c r="C188" s="3"/>
      <c r="D188" s="3"/>
      <c r="E188" s="3"/>
    </row>
    <row r="189" spans="1:21">
      <c r="A189" s="25"/>
      <c r="B189" s="25"/>
      <c r="C189" s="25"/>
      <c r="D189" s="24"/>
      <c r="E189" s="25"/>
    </row>
    <row r="190" spans="1:21">
      <c r="A190" s="25"/>
      <c r="B190" s="25"/>
      <c r="C190" s="25"/>
      <c r="D190" s="25"/>
      <c r="E190" s="25"/>
    </row>
    <row r="191" spans="1:21">
      <c r="A191" s="25"/>
      <c r="B191" s="25"/>
      <c r="C191" s="25"/>
      <c r="D191" s="25"/>
      <c r="E191" s="25"/>
    </row>
    <row r="192" spans="1:21">
      <c r="A192" s="25"/>
      <c r="B192" s="25"/>
      <c r="C192" s="25"/>
      <c r="D192" s="25"/>
      <c r="E192" s="25"/>
    </row>
    <row r="193" spans="1:5">
      <c r="A193" s="25"/>
      <c r="B193" s="25"/>
      <c r="C193" s="25"/>
      <c r="D193" s="25"/>
      <c r="E193" s="25"/>
    </row>
    <row r="194" spans="1:5">
      <c r="A194" s="25"/>
      <c r="B194" s="25"/>
      <c r="C194" s="25"/>
      <c r="D194" s="25"/>
      <c r="E194" s="25"/>
    </row>
    <row r="195" spans="1:5">
      <c r="A195" s="25"/>
      <c r="B195" s="25"/>
      <c r="C195" s="25"/>
      <c r="D195" s="25"/>
      <c r="E195" s="25"/>
    </row>
    <row r="196" spans="1:5">
      <c r="A196" s="25"/>
      <c r="B196" s="25"/>
      <c r="C196" s="25"/>
      <c r="D196" s="25"/>
      <c r="E196" s="25"/>
    </row>
    <row r="197" spans="1:5">
      <c r="A197" s="25"/>
      <c r="B197" s="25"/>
      <c r="C197" s="25"/>
      <c r="D197" s="25"/>
      <c r="E197" s="25"/>
    </row>
    <row r="198" spans="1:5">
      <c r="A198" s="25"/>
      <c r="B198" s="25"/>
      <c r="C198" s="25"/>
      <c r="D198" s="25"/>
      <c r="E198" s="25"/>
    </row>
    <row r="199" spans="1:5">
      <c r="A199" s="25"/>
      <c r="B199" s="25"/>
      <c r="C199" s="25"/>
      <c r="D199" s="25"/>
      <c r="E199" s="25"/>
    </row>
  </sheetData>
  <mergeCells count="12">
    <mergeCell ref="AD118:AE118"/>
    <mergeCell ref="AA118:AB118"/>
    <mergeCell ref="X118:Y118"/>
    <mergeCell ref="AG118:AH118"/>
    <mergeCell ref="AJ118:AK118"/>
    <mergeCell ref="U118:V118"/>
    <mergeCell ref="R118:S118"/>
    <mergeCell ref="C118:D118"/>
    <mergeCell ref="F118:G118"/>
    <mergeCell ref="I118:J118"/>
    <mergeCell ref="L118:M118"/>
    <mergeCell ref="O118:P118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8" max="31" man="1"/>
    <brk id="172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2013-05-07T12:47:43Z</dcterms:modified>
</cp:coreProperties>
</file>