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PPM'!$A$3:$E$198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U133" i="3"/>
  <c r="T133"/>
  <c r="R93"/>
  <c r="R108"/>
  <c r="R74"/>
  <c r="R68"/>
  <c r="R60"/>
  <c r="R49"/>
  <c r="R44"/>
  <c r="R92"/>
  <c r="R36"/>
  <c r="R29"/>
  <c r="R18"/>
  <c r="R8"/>
  <c r="S109"/>
  <c r="U132"/>
  <c r="T132"/>
  <c r="Q60"/>
  <c r="O59"/>
  <c r="O60"/>
  <c r="O74"/>
  <c r="O39"/>
  <c r="O92"/>
  <c r="O36"/>
  <c r="O31"/>
  <c r="O18"/>
  <c r="O108"/>
  <c r="P109"/>
  <c r="N60"/>
  <c r="U131"/>
  <c r="T131"/>
  <c r="L60"/>
  <c r="L108"/>
  <c r="L74"/>
  <c r="L67"/>
  <c r="L54"/>
  <c r="L48"/>
  <c r="L44"/>
  <c r="L39"/>
  <c r="L36"/>
  <c r="L18"/>
  <c r="L8"/>
  <c r="M109"/>
  <c r="T130"/>
  <c r="U130" s="1"/>
  <c r="R109" l="1"/>
  <c r="O109"/>
  <c r="L109"/>
  <c r="N109" s="1"/>
  <c r="I96"/>
  <c r="I93"/>
  <c r="I108"/>
  <c r="I74"/>
  <c r="I59"/>
  <c r="I60"/>
  <c r="I54"/>
  <c r="I53"/>
  <c r="I38"/>
  <c r="I97"/>
  <c r="I36"/>
  <c r="I18"/>
  <c r="T109" l="1"/>
  <c r="Q109"/>
  <c r="J109"/>
  <c r="I109"/>
  <c r="U129"/>
  <c r="T129"/>
  <c r="H60"/>
  <c r="F108"/>
  <c r="F94"/>
  <c r="F74"/>
  <c r="F67"/>
  <c r="F60"/>
  <c r="F50"/>
  <c r="F39"/>
  <c r="F92"/>
  <c r="F18"/>
  <c r="F8"/>
  <c r="G109"/>
  <c r="E60"/>
  <c r="T128"/>
  <c r="U128" s="1"/>
  <c r="C94"/>
  <c r="C91"/>
  <c r="C74"/>
  <c r="C60"/>
  <c r="C108"/>
  <c r="C38"/>
  <c r="C36"/>
  <c r="C18"/>
  <c r="T127"/>
  <c r="U127" s="1"/>
  <c r="U126"/>
  <c r="T126"/>
  <c r="T125"/>
  <c r="U125" s="1"/>
  <c r="U124"/>
  <c r="T124"/>
  <c r="U123"/>
  <c r="T123"/>
  <c r="U122"/>
  <c r="T122"/>
  <c r="U121"/>
  <c r="T121"/>
  <c r="K109" l="1"/>
  <c r="F109"/>
  <c r="T120"/>
  <c r="U120" s="1"/>
  <c r="T119"/>
  <c r="U119" s="1"/>
  <c r="T118"/>
  <c r="U118" s="1"/>
  <c r="T117"/>
  <c r="U117" s="1"/>
  <c r="T116"/>
  <c r="U116" s="1"/>
  <c r="D109"/>
  <c r="H109" l="1"/>
  <c r="C109"/>
  <c r="E109" l="1"/>
</calcChain>
</file>

<file path=xl/sharedStrings.xml><?xml version="1.0" encoding="utf-8"?>
<sst xmlns="http://schemas.openxmlformats.org/spreadsheetml/2006/main" count="350" uniqueCount="269">
  <si>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</si>
  <si>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</si>
  <si>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</si>
  <si>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</si>
  <si>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</si>
  <si>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</si>
  <si>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</si>
  <si>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</si>
  <si>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</si>
  <si>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</si>
  <si>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</si>
  <si>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</si>
  <si>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</si>
  <si>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</si>
  <si>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</si>
  <si>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</si>
  <si>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</si>
  <si>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</si>
  <si>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</si>
  <si>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</si>
  <si>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</si>
  <si>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</si>
  <si>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</si>
  <si>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</si>
  <si>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</si>
  <si>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</si>
  <si>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</si>
  <si>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</si>
  <si>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</si>
  <si>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</si>
  <si>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JCI Slovenia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</si>
  <si>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</si>
  <si>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</si>
  <si>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</si>
  <si>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</si>
  <si>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</si>
  <si>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</si>
  <si>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</si>
  <si>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</si>
  <si>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</si>
  <si>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</si>
  <si>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</si>
  <si>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</si>
  <si>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</si>
  <si>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</si>
  <si>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</si>
  <si>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</si>
  <si>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</si>
  <si>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</si>
  <si>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</si>
  <si>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</si>
  <si>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</si>
  <si>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</si>
  <si>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</si>
  <si>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</si>
  <si>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</si>
  <si>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</si>
  <si>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</si>
  <si>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</si>
  <si>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</si>
  <si>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</si>
  <si>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</si>
  <si>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</si>
  <si>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</si>
  <si>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</si>
  <si>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</si>
  <si>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</si>
  <si>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</si>
  <si>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</si>
  <si>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</si>
  <si>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</si>
  <si>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</si>
  <si>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</si>
  <si>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</si>
  <si>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</si>
  <si>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</si>
  <si>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</si>
  <si>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</si>
  <si>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</si>
  <si>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</si>
  <si>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</si>
  <si>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</si>
  <si>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</si>
  <si>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</si>
  <si>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</si>
  <si>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</si>
  <si>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</si>
  <si>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</si>
  <si>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</si>
  <si>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</si>
  <si>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</si>
  <si>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</si>
  <si>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</si>
  <si>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</si>
  <si>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</si>
  <si>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</si>
  <si>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</si>
  <si>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</si>
  <si>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</si>
  <si>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</si>
  <si>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</si>
  <si>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</si>
  <si>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</si>
  <si>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</si>
  <si>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</si>
  <si>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</si>
  <si>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</si>
  <si>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</si>
  <si>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</si>
  <si>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</si>
  <si>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</si>
  <si>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</si>
  <si>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</si>
  <si>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</si>
  <si>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</si>
  <si>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</si>
  <si>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</si>
  <si>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</si>
  <si>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</si>
  <si>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</si>
  <si>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</si>
  <si>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</si>
  <si>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</si>
  <si>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</si>
  <si>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</si>
  <si>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</si>
  <si>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</si>
  <si>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</si>
  <si>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</si>
  <si>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</si>
  <si>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</si>
  <si>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</si>
  <si>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</si>
  <si>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</si>
  <si>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</si>
  <si>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</si>
  <si>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</si>
  <si>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</si>
  <si>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</si>
  <si>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</si>
  <si>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</si>
  <si>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</si>
  <si>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</si>
  <si>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</si>
  <si>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</si>
  <si>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</si>
  <si>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</si>
  <si>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</si>
  <si>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</si>
  <si>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</si>
  <si>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</si>
  <si>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</si>
  <si>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</si>
  <si>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</si>
  <si>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</si>
  <si>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</si>
  <si>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</si>
  <si>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</si>
  <si>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</si>
  <si>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</si>
  <si>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</si>
  <si>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</si>
  <si>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</si>
  <si>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</si>
  <si>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</si>
  <si>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</si>
  <si>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</si>
  <si>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</si>
  <si>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</si>
  <si>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</si>
  <si>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</si>
  <si>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</si>
  <si>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</si>
  <si>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</si>
  <si>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</si>
  <si>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</si>
  <si>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</si>
  <si>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</si>
  <si>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</si>
  <si>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</si>
  <si>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</si>
  <si>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</si>
  <si>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</si>
  <si>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</si>
  <si>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</si>
  <si>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</si>
  <si>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</si>
  <si>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</si>
  <si>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</si>
  <si>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</si>
  <si>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</si>
  <si>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</si>
  <si>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</si>
  <si>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</si>
  <si>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</si>
  <si>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</si>
  <si>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</si>
  <si>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</si>
  <si>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</si>
  <si>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</si>
  <si>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</si>
  <si>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</si>
  <si>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</si>
  <si>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MAG300S1</t>
  </si>
  <si>
    <t>Magna Seating Det</t>
  </si>
  <si>
    <t>TIS100S1</t>
  </si>
  <si>
    <t>01/10</t>
  </si>
  <si>
    <t>02/10</t>
  </si>
  <si>
    <t>MAT100S1</t>
  </si>
  <si>
    <t>Matcor Automotive</t>
  </si>
  <si>
    <t xml:space="preserve">Mercury St - LUPAUL </t>
  </si>
  <si>
    <t>INT110S2</t>
  </si>
  <si>
    <t>Wabash Tech</t>
  </si>
  <si>
    <t>03/10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</si>
  <si>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</si>
  <si>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</si>
  <si>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</si>
  <si>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</si>
  <si>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</si>
  <si>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</si>
  <si>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</si>
  <si>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</si>
  <si>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04/10</t>
  </si>
  <si>
    <t>05/10</t>
  </si>
  <si>
    <t>FOR120S1</t>
  </si>
  <si>
    <t>Ford Service</t>
  </si>
  <si>
    <t>06/10</t>
  </si>
  <si>
    <t>TISA / TBIN</t>
  </si>
  <si>
    <t>07/10</t>
  </si>
  <si>
    <t>08/10</t>
  </si>
  <si>
    <t>09/10</t>
  </si>
  <si>
    <t>FORIECA</t>
  </si>
  <si>
    <t>Ford Venezuela</t>
  </si>
  <si>
    <t>10/10</t>
  </si>
  <si>
    <t>11/10</t>
  </si>
  <si>
    <t>12/10</t>
  </si>
  <si>
    <t>Jan-11</t>
  </si>
  <si>
    <t>01/11</t>
  </si>
  <si>
    <t>PPM Cum  2.504</t>
  </si>
  <si>
    <t>Feb-11</t>
  </si>
  <si>
    <t>WM de Mexico</t>
  </si>
  <si>
    <t>Various</t>
  </si>
  <si>
    <t>U502</t>
  </si>
  <si>
    <t>BU5A 96501B18 BJ35B8/1T4
BU5A 96501B18 CH35B8/1T4</t>
  </si>
  <si>
    <t>BU5A 96501B18 CH35B8/1T4</t>
  </si>
  <si>
    <t>02/11</t>
  </si>
  <si>
    <t>PPM Cum  8.261</t>
  </si>
  <si>
    <t>Mar-11</t>
  </si>
  <si>
    <t>ISSUES FOR FEBRUARY</t>
  </si>
  <si>
    <t>03/11</t>
  </si>
  <si>
    <t>ISSUES FOR MARCH</t>
  </si>
  <si>
    <t>none</t>
  </si>
  <si>
    <t>ISSUES FOR APRIL</t>
  </si>
  <si>
    <t>Apr-11</t>
  </si>
  <si>
    <t>04/11</t>
  </si>
  <si>
    <t>BG13 54610A60 AA</t>
  </si>
  <si>
    <t>D258</t>
  </si>
  <si>
    <t>Foreign Stock</t>
  </si>
  <si>
    <t>G&amp;R 3</t>
  </si>
  <si>
    <t>May-11</t>
  </si>
  <si>
    <t>ISSUES FOR MAY</t>
  </si>
  <si>
    <t>05/11</t>
  </si>
  <si>
    <t>June-11</t>
  </si>
  <si>
    <t>None</t>
  </si>
  <si>
    <t>PPM Cum  12.82</t>
  </si>
  <si>
    <t>06/11</t>
  </si>
  <si>
    <t>PPM Cum  16.74</t>
  </si>
  <si>
    <t>Mislabel</t>
  </si>
  <si>
    <t>ISSUES FOR JUNE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</si>
</sst>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" fontId="6" fillId="3" borderId="1" xfId="0" quotePrefix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8" fillId="0" borderId="0" xfId="0" applyFont="1" applyFill="1"/>
    <xf numFmtId="0" fontId="1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15957573204584"/>
          <c:y val="7.643016510486389E-2"/>
          <c:w val="0.79743030577967688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Chart!$F$10:$F$22</c:f>
              <c:strCache>
                <c:ptCount val="13"/>
                <c:pt idx="0">
                  <c:v>06/10</c:v>
                </c:pt>
                <c:pt idx="1">
                  <c:v>07/10</c:v>
                </c:pt>
                <c:pt idx="2">
                  <c:v>08/10</c:v>
                </c:pt>
                <c:pt idx="3">
                  <c:v>09/10</c:v>
                </c:pt>
                <c:pt idx="4">
                  <c:v>10/10</c:v>
                </c:pt>
                <c:pt idx="5">
                  <c:v>11/10</c:v>
                </c:pt>
                <c:pt idx="6">
                  <c:v>12/10</c:v>
                </c:pt>
                <c:pt idx="7">
                  <c:v>01/11</c:v>
                </c:pt>
                <c:pt idx="8">
                  <c:v>02/11</c:v>
                </c:pt>
                <c:pt idx="9">
                  <c:v>03/11</c:v>
                </c:pt>
                <c:pt idx="10">
                  <c:v>04/11</c:v>
                </c:pt>
                <c:pt idx="11">
                  <c:v>05/11</c:v>
                </c:pt>
                <c:pt idx="12">
                  <c:v>06/11</c:v>
                </c:pt>
              </c:strCache>
            </c:strRef>
          </c:cat>
          <c:val>
            <c:numRef>
              <c:f>Chart!$G$10:$G$22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Chart!$F$10:$F$22</c:f>
              <c:strCache>
                <c:ptCount val="13"/>
                <c:pt idx="0">
                  <c:v>06/10</c:v>
                </c:pt>
                <c:pt idx="1">
                  <c:v>07/10</c:v>
                </c:pt>
                <c:pt idx="2">
                  <c:v>08/10</c:v>
                </c:pt>
                <c:pt idx="3">
                  <c:v>09/10</c:v>
                </c:pt>
                <c:pt idx="4">
                  <c:v>10/10</c:v>
                </c:pt>
                <c:pt idx="5">
                  <c:v>11/10</c:v>
                </c:pt>
                <c:pt idx="6">
                  <c:v>12/10</c:v>
                </c:pt>
                <c:pt idx="7">
                  <c:v>01/11</c:v>
                </c:pt>
                <c:pt idx="8">
                  <c:v>02/11</c:v>
                </c:pt>
                <c:pt idx="9">
                  <c:v>03/11</c:v>
                </c:pt>
                <c:pt idx="10">
                  <c:v>04/11</c:v>
                </c:pt>
                <c:pt idx="11">
                  <c:v>05/11</c:v>
                </c:pt>
                <c:pt idx="12">
                  <c:v>06/11</c:v>
                </c:pt>
              </c:strCache>
            </c:strRef>
          </c:cat>
          <c:val>
            <c:numRef>
              <c:f>Chart!$H$10:$H$22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2.504</c:v>
                </c:pt>
                <c:pt idx="8">
                  <c:v>8.2609999999999992</c:v>
                </c:pt>
                <c:pt idx="9">
                  <c:v>8.2609999999999992</c:v>
                </c:pt>
                <c:pt idx="10">
                  <c:v>12.82</c:v>
                </c:pt>
                <c:pt idx="11">
                  <c:v>16.739999999999998</c:v>
                </c:pt>
                <c:pt idx="12">
                  <c:v>16.739999999999998</c:v>
                </c:pt>
              </c:numCache>
            </c:numRef>
          </c:val>
        </c:ser>
        <c:marker val="1"/>
        <c:axId val="46125056"/>
        <c:axId val="46126592"/>
      </c:lineChart>
      <c:catAx>
        <c:axId val="46125056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26592"/>
        <c:crosses val="autoZero"/>
        <c:auto val="1"/>
        <c:lblAlgn val="ctr"/>
        <c:lblOffset val="100"/>
        <c:tickLblSkip val="1"/>
        <c:tickMarkSkip val="1"/>
      </c:catAx>
      <c:valAx>
        <c:axId val="46126592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229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25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1442"/>
          <c:w val="0.11071330589849095"/>
          <c:h val="7.7682137122418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15</xdr:col>
      <xdr:colOff>552450</xdr:colOff>
      <xdr:row>43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2"/>
  <sheetViews>
    <sheetView topLeftCell="B1" workbookViewId="0">
      <selection activeCell="F10" sqref="F10:H22"/>
    </sheetView>
  </sheetViews>
  <sheetFormatPr defaultRowHeight="12.75"/>
  <cols>
    <col min="14" max="14" width="14.140625" customWidth="1"/>
  </cols>
  <sheetData>
    <row r="4" spans="2:8">
      <c r="B4" s="9"/>
      <c r="C4" s="9"/>
      <c r="D4" s="9"/>
      <c r="F4" s="9" t="s">
        <v>32</v>
      </c>
      <c r="G4" s="9" t="s">
        <v>33</v>
      </c>
      <c r="H4" s="9" t="s">
        <v>1</v>
      </c>
    </row>
    <row r="5" spans="2:8">
      <c r="B5" s="10"/>
      <c r="C5" s="9"/>
      <c r="D5" s="9"/>
      <c r="F5" s="11" t="s">
        <v>206</v>
      </c>
      <c r="G5" s="9">
        <v>25</v>
      </c>
      <c r="H5" s="9">
        <v>2.4729999999999999</v>
      </c>
    </row>
    <row r="6" spans="2:8">
      <c r="B6" s="10"/>
      <c r="C6" s="9"/>
      <c r="D6" s="9"/>
      <c r="F6" s="11" t="s">
        <v>207</v>
      </c>
      <c r="G6" s="9">
        <v>25</v>
      </c>
      <c r="H6" s="9">
        <v>2.6150000000000002</v>
      </c>
    </row>
    <row r="7" spans="2:8">
      <c r="B7" s="10"/>
      <c r="C7" s="9"/>
      <c r="D7" s="9"/>
      <c r="F7" s="11" t="s">
        <v>213</v>
      </c>
      <c r="G7" s="9">
        <v>25</v>
      </c>
      <c r="H7" s="9">
        <v>2.6150000000000002</v>
      </c>
    </row>
    <row r="8" spans="2:8">
      <c r="B8" s="10"/>
      <c r="C8" s="9"/>
      <c r="D8" s="9"/>
      <c r="F8" s="11" t="s">
        <v>222</v>
      </c>
      <c r="G8" s="9">
        <v>25</v>
      </c>
      <c r="H8" s="9">
        <v>2.5249999999999999</v>
      </c>
    </row>
    <row r="9" spans="2:8">
      <c r="B9" s="11"/>
      <c r="C9" s="9"/>
      <c r="D9" s="9"/>
      <c r="F9" s="11" t="s">
        <v>223</v>
      </c>
      <c r="G9" s="9">
        <v>25</v>
      </c>
      <c r="H9" s="9">
        <v>2.5249999999999999</v>
      </c>
    </row>
    <row r="10" spans="2:8">
      <c r="B10" s="10"/>
      <c r="C10" s="9"/>
      <c r="D10" s="9"/>
      <c r="F10" s="11" t="s">
        <v>226</v>
      </c>
      <c r="G10" s="9">
        <v>25</v>
      </c>
      <c r="H10" s="9">
        <v>0.14000000000000001</v>
      </c>
    </row>
    <row r="11" spans="2:8">
      <c r="B11" s="10"/>
      <c r="C11" s="9"/>
      <c r="D11" s="9"/>
      <c r="F11" s="11" t="s">
        <v>228</v>
      </c>
      <c r="G11" s="9">
        <v>25</v>
      </c>
      <c r="H11" s="9">
        <v>0.14000000000000001</v>
      </c>
    </row>
    <row r="12" spans="2:8">
      <c r="B12" s="10"/>
      <c r="C12" s="9"/>
      <c r="D12" s="9"/>
      <c r="F12" s="11" t="s">
        <v>229</v>
      </c>
      <c r="G12" s="9">
        <v>25</v>
      </c>
      <c r="H12" s="9">
        <v>0.14000000000000001</v>
      </c>
    </row>
    <row r="13" spans="2:8">
      <c r="B13" s="10"/>
      <c r="C13" s="9"/>
      <c r="D13" s="9"/>
      <c r="F13" s="11" t="s">
        <v>230</v>
      </c>
      <c r="G13" s="9">
        <v>25</v>
      </c>
      <c r="H13" s="9">
        <v>0.14000000000000001</v>
      </c>
    </row>
    <row r="14" spans="2:8">
      <c r="B14" s="10"/>
      <c r="C14" s="9"/>
      <c r="D14" s="9"/>
      <c r="F14" s="11" t="s">
        <v>233</v>
      </c>
      <c r="G14" s="9">
        <v>25</v>
      </c>
      <c r="H14" s="9">
        <v>0.14000000000000001</v>
      </c>
    </row>
    <row r="15" spans="2:8">
      <c r="B15" s="10"/>
      <c r="C15" s="9"/>
      <c r="D15" s="9"/>
      <c r="F15" s="11" t="s">
        <v>234</v>
      </c>
      <c r="G15" s="9">
        <v>25</v>
      </c>
      <c r="H15" s="9">
        <v>0.14000000000000001</v>
      </c>
    </row>
    <row r="16" spans="2:8">
      <c r="B16" s="10"/>
      <c r="C16" s="9"/>
      <c r="D16" s="9"/>
      <c r="F16" s="11" t="s">
        <v>235</v>
      </c>
      <c r="G16" s="9">
        <v>25</v>
      </c>
      <c r="H16" s="9">
        <v>0.14000000000000001</v>
      </c>
    </row>
    <row r="17" spans="2:8">
      <c r="B17" s="10"/>
      <c r="C17" s="9"/>
      <c r="D17" s="9"/>
      <c r="F17" s="11" t="s">
        <v>237</v>
      </c>
      <c r="G17" s="9">
        <v>25</v>
      </c>
      <c r="H17" s="9">
        <v>2.504</v>
      </c>
    </row>
    <row r="18" spans="2:8">
      <c r="B18" s="10"/>
      <c r="C18" s="9"/>
      <c r="D18" s="9"/>
      <c r="F18" s="11" t="s">
        <v>245</v>
      </c>
      <c r="G18" s="9">
        <v>25</v>
      </c>
      <c r="H18" s="9">
        <v>8.2609999999999992</v>
      </c>
    </row>
    <row r="19" spans="2:8">
      <c r="B19" s="10"/>
      <c r="C19" s="9"/>
      <c r="D19" s="9"/>
      <c r="F19" s="11" t="s">
        <v>249</v>
      </c>
      <c r="G19" s="9">
        <v>25</v>
      </c>
      <c r="H19" s="9">
        <v>8.2609999999999992</v>
      </c>
    </row>
    <row r="20" spans="2:8">
      <c r="B20" s="10"/>
      <c r="C20" s="9"/>
      <c r="D20" s="9"/>
      <c r="F20" s="11" t="s">
        <v>254</v>
      </c>
      <c r="G20" s="9">
        <v>25</v>
      </c>
      <c r="H20" s="9">
        <v>12.82</v>
      </c>
    </row>
    <row r="21" spans="2:8">
      <c r="B21" s="10"/>
      <c r="C21" s="9"/>
      <c r="D21" s="9"/>
      <c r="F21" s="11" t="s">
        <v>261</v>
      </c>
      <c r="G21" s="9">
        <v>25</v>
      </c>
      <c r="H21" s="9">
        <v>16.739999999999998</v>
      </c>
    </row>
    <row r="22" spans="2:8">
      <c r="F22" s="11" t="s">
        <v>265</v>
      </c>
      <c r="G22" s="9">
        <v>25</v>
      </c>
      <c r="H22" s="9">
        <v>16.739999999999998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91"/>
  <sheetViews>
    <sheetView tabSelected="1" zoomScaleNormal="100" zoomScaleSheetLayoutView="100" workbookViewId="0">
      <pane xSplit="2" ySplit="2" topLeftCell="C105" activePane="bottomRight" state="frozen"/>
      <selection pane="topRight" activeCell="C1" sqref="C1"/>
      <selection pane="bottomLeft" activeCell="A2" sqref="A2"/>
      <selection pane="bottomRight" activeCell="D129" sqref="D129"/>
    </sheetView>
  </sheetViews>
  <sheetFormatPr defaultRowHeight="12.75"/>
  <cols>
    <col min="1" max="1" width="17.7109375" style="18" customWidth="1"/>
    <col min="2" max="2" width="15.5703125" style="18" customWidth="1"/>
    <col min="3" max="3" width="10.28515625" style="18" customWidth="1"/>
    <col min="4" max="4" width="5" style="18" customWidth="1"/>
    <col min="5" max="5" width="6.42578125" style="18" customWidth="1"/>
    <col min="6" max="20" width="9.140625" style="18" customWidth="1"/>
    <col min="21" max="25" width="9.140625" style="18"/>
    <col min="26" max="26" width="7.7109375" style="18" customWidth="1"/>
    <col min="27" max="27" width="9.7109375" style="18" bestFit="1" customWidth="1"/>
    <col min="28" max="35" width="9.140625" style="18"/>
    <col min="36" max="36" width="10" style="18" customWidth="1"/>
    <col min="37" max="16384" width="9.140625" style="18"/>
  </cols>
  <sheetData>
    <row r="1" spans="1:38">
      <c r="B1" s="18" t="s">
        <v>139</v>
      </c>
    </row>
    <row r="2" spans="1:38">
      <c r="B2" s="28" t="s">
        <v>0</v>
      </c>
      <c r="C2" s="29" t="s">
        <v>236</v>
      </c>
      <c r="D2" s="30" t="s">
        <v>6</v>
      </c>
      <c r="E2" s="30" t="s">
        <v>1</v>
      </c>
      <c r="F2" s="29" t="s">
        <v>239</v>
      </c>
      <c r="G2" s="30" t="s">
        <v>6</v>
      </c>
      <c r="H2" s="30" t="s">
        <v>1</v>
      </c>
      <c r="I2" s="29" t="s">
        <v>247</v>
      </c>
      <c r="J2" s="30" t="s">
        <v>6</v>
      </c>
      <c r="K2" s="30" t="s">
        <v>1</v>
      </c>
      <c r="L2" s="29" t="s">
        <v>253</v>
      </c>
      <c r="M2" s="30" t="s">
        <v>6</v>
      </c>
      <c r="N2" s="30" t="s">
        <v>1</v>
      </c>
      <c r="O2" s="29" t="s">
        <v>259</v>
      </c>
      <c r="P2" s="30" t="s">
        <v>6</v>
      </c>
      <c r="Q2" s="30" t="s">
        <v>1</v>
      </c>
      <c r="R2" s="29" t="s">
        <v>262</v>
      </c>
      <c r="S2" s="30" t="s">
        <v>6</v>
      </c>
      <c r="T2" s="30" t="s">
        <v>1</v>
      </c>
      <c r="U2" s="29"/>
      <c r="V2" s="30"/>
      <c r="W2" s="30"/>
      <c r="X2" s="29"/>
      <c r="Y2" s="30"/>
      <c r="Z2" s="30"/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</row>
    <row r="3" spans="1:38">
      <c r="A3" s="18" t="s">
        <v>65</v>
      </c>
      <c r="B3" s="12" t="s">
        <v>9</v>
      </c>
      <c r="C3" s="16"/>
      <c r="D3" s="16"/>
      <c r="E3" s="16"/>
    </row>
    <row r="4" spans="1:38">
      <c r="A4" s="18" t="s">
        <v>113</v>
      </c>
      <c r="B4" s="12" t="s">
        <v>17</v>
      </c>
      <c r="C4" s="40"/>
      <c r="D4" s="40"/>
      <c r="E4" s="40"/>
    </row>
    <row r="5" spans="1:38">
      <c r="A5" s="18" t="s">
        <v>66</v>
      </c>
      <c r="B5" s="12" t="s">
        <v>46</v>
      </c>
      <c r="C5" s="40"/>
      <c r="D5" s="40"/>
      <c r="E5" s="40"/>
      <c r="L5" s="18">
        <v>4800</v>
      </c>
    </row>
    <row r="6" spans="1:38">
      <c r="A6" s="18" t="s">
        <v>154</v>
      </c>
      <c r="B6" s="12" t="s">
        <v>155</v>
      </c>
      <c r="C6" s="40"/>
      <c r="D6" s="40"/>
      <c r="E6" s="40"/>
    </row>
    <row r="7" spans="1:38">
      <c r="A7" s="18" t="s">
        <v>150</v>
      </c>
      <c r="B7" s="12" t="s">
        <v>151</v>
      </c>
      <c r="C7" s="40">
        <v>1500</v>
      </c>
      <c r="D7" s="40"/>
      <c r="E7" s="40"/>
      <c r="R7" s="18">
        <v>1150</v>
      </c>
    </row>
    <row r="8" spans="1:38">
      <c r="A8" s="18" t="s">
        <v>67</v>
      </c>
      <c r="B8" s="12" t="s">
        <v>52</v>
      </c>
      <c r="C8" s="40">
        <v>70882</v>
      </c>
      <c r="D8" s="40"/>
      <c r="E8" s="40"/>
      <c r="F8" s="18">
        <f>82390+11</f>
        <v>82401</v>
      </c>
      <c r="I8" s="18">
        <v>101962</v>
      </c>
      <c r="L8" s="18">
        <f>70182+39</f>
        <v>70221</v>
      </c>
      <c r="O8" s="18">
        <v>93507</v>
      </c>
      <c r="R8" s="18">
        <f>64+98474</f>
        <v>98538</v>
      </c>
    </row>
    <row r="9" spans="1:38">
      <c r="A9" s="18" t="s">
        <v>187</v>
      </c>
      <c r="B9" s="12" t="s">
        <v>188</v>
      </c>
      <c r="C9" s="40"/>
      <c r="D9" s="40"/>
      <c r="E9" s="40"/>
    </row>
    <row r="10" spans="1:38">
      <c r="A10" s="18" t="s">
        <v>162</v>
      </c>
      <c r="B10" s="12" t="s">
        <v>163</v>
      </c>
      <c r="C10" s="40"/>
      <c r="D10" s="40"/>
      <c r="E10" s="40"/>
    </row>
    <row r="11" spans="1:38">
      <c r="A11" s="18" t="s">
        <v>68</v>
      </c>
      <c r="B11" s="12" t="s">
        <v>25</v>
      </c>
      <c r="C11" s="40">
        <v>40000</v>
      </c>
      <c r="D11" s="40"/>
      <c r="E11" s="40"/>
      <c r="F11" s="18">
        <v>40000</v>
      </c>
      <c r="I11" s="18">
        <v>40000</v>
      </c>
      <c r="L11" s="18">
        <v>60000</v>
      </c>
      <c r="O11" s="18">
        <v>40000</v>
      </c>
      <c r="R11" s="18">
        <v>40000</v>
      </c>
    </row>
    <row r="12" spans="1:38">
      <c r="A12" s="18" t="s">
        <v>148</v>
      </c>
      <c r="B12" s="12" t="s">
        <v>149</v>
      </c>
      <c r="C12" s="40"/>
      <c r="D12" s="40"/>
      <c r="E12" s="40"/>
    </row>
    <row r="13" spans="1:38">
      <c r="A13" s="18" t="s">
        <v>143</v>
      </c>
      <c r="B13" s="12" t="s">
        <v>144</v>
      </c>
      <c r="C13" s="40"/>
      <c r="D13" s="40"/>
      <c r="E13" s="40"/>
      <c r="L13" s="18">
        <v>1440</v>
      </c>
      <c r="O13" s="18">
        <v>864</v>
      </c>
      <c r="R13" s="18">
        <v>288</v>
      </c>
    </row>
    <row r="14" spans="1:38">
      <c r="A14" s="18" t="s">
        <v>185</v>
      </c>
      <c r="B14" s="12" t="s">
        <v>186</v>
      </c>
      <c r="C14" s="40"/>
      <c r="D14" s="40"/>
      <c r="E14" s="40"/>
    </row>
    <row r="15" spans="1:38">
      <c r="A15" s="18" t="s">
        <v>191</v>
      </c>
      <c r="B15" s="12" t="s">
        <v>192</v>
      </c>
      <c r="C15" s="40"/>
      <c r="D15" s="40"/>
      <c r="E15" s="40"/>
    </row>
    <row r="16" spans="1:38">
      <c r="A16" s="18" t="s">
        <v>69</v>
      </c>
      <c r="B16" s="12" t="s">
        <v>56</v>
      </c>
      <c r="C16" s="40"/>
      <c r="D16" s="40"/>
      <c r="E16" s="40"/>
    </row>
    <row r="17" spans="1:18">
      <c r="A17" s="18" t="s">
        <v>124</v>
      </c>
      <c r="B17" s="12" t="s">
        <v>125</v>
      </c>
      <c r="C17" s="40"/>
      <c r="D17" s="40"/>
      <c r="E17" s="40"/>
    </row>
    <row r="18" spans="1:18">
      <c r="A18" s="18" t="s">
        <v>70</v>
      </c>
      <c r="B18" s="12" t="s">
        <v>214</v>
      </c>
      <c r="C18" s="40">
        <f>38500+5000</f>
        <v>43500</v>
      </c>
      <c r="D18" s="40"/>
      <c r="E18" s="40"/>
      <c r="F18" s="18">
        <f>20500+5000</f>
        <v>25500</v>
      </c>
      <c r="I18" s="18">
        <f>25500+7500</f>
        <v>33000</v>
      </c>
      <c r="L18" s="18">
        <f>20000+5000</f>
        <v>25000</v>
      </c>
      <c r="O18" s="18">
        <f>33500+7500</f>
        <v>41000</v>
      </c>
      <c r="R18" s="18">
        <f>30000+2500</f>
        <v>32500</v>
      </c>
    </row>
    <row r="19" spans="1:18">
      <c r="A19" s="18" t="s">
        <v>160</v>
      </c>
      <c r="B19" s="12" t="s">
        <v>61</v>
      </c>
      <c r="C19" s="40"/>
      <c r="D19" s="40"/>
      <c r="E19" s="40"/>
    </row>
    <row r="20" spans="1:18">
      <c r="A20" s="18" t="s">
        <v>71</v>
      </c>
      <c r="B20" s="12" t="s">
        <v>37</v>
      </c>
      <c r="C20" s="40"/>
      <c r="D20" s="40"/>
      <c r="E20" s="40"/>
    </row>
    <row r="21" spans="1:18" ht="12" customHeight="1">
      <c r="A21" s="18" t="s">
        <v>106</v>
      </c>
      <c r="B21" s="39" t="s">
        <v>34</v>
      </c>
      <c r="C21" s="40"/>
      <c r="D21" s="40"/>
      <c r="E21" s="40"/>
      <c r="O21" s="18">
        <v>4000</v>
      </c>
    </row>
    <row r="22" spans="1:18">
      <c r="A22" s="18" t="s">
        <v>105</v>
      </c>
      <c r="B22" s="39" t="s">
        <v>53</v>
      </c>
      <c r="C22" s="40"/>
      <c r="D22" s="40"/>
      <c r="E22" s="40"/>
    </row>
    <row r="23" spans="1:18">
      <c r="A23" s="18" t="s">
        <v>201</v>
      </c>
      <c r="B23" s="39" t="s">
        <v>202</v>
      </c>
      <c r="C23" s="40"/>
      <c r="D23" s="40"/>
      <c r="E23" s="40"/>
    </row>
    <row r="24" spans="1:18">
      <c r="A24" s="18" t="s">
        <v>72</v>
      </c>
      <c r="B24" s="12" t="s">
        <v>31</v>
      </c>
      <c r="C24" s="40"/>
      <c r="D24" s="40"/>
      <c r="E24" s="40"/>
      <c r="F24" s="18">
        <v>9500</v>
      </c>
      <c r="I24" s="18">
        <v>2750</v>
      </c>
      <c r="L24" s="18">
        <v>4000</v>
      </c>
      <c r="R24" s="18">
        <v>8000</v>
      </c>
    </row>
    <row r="25" spans="1:18">
      <c r="A25" s="18" t="s">
        <v>107</v>
      </c>
      <c r="B25" s="12" t="s">
        <v>26</v>
      </c>
      <c r="C25" s="40"/>
      <c r="D25" s="40"/>
      <c r="E25" s="40"/>
    </row>
    <row r="26" spans="1:18">
      <c r="A26" s="18" t="s">
        <v>73</v>
      </c>
      <c r="B26" s="12" t="s">
        <v>45</v>
      </c>
      <c r="C26" s="40">
        <v>3000</v>
      </c>
      <c r="D26" s="40"/>
      <c r="E26" s="40"/>
    </row>
    <row r="27" spans="1:18">
      <c r="A27" s="18" t="s">
        <v>74</v>
      </c>
      <c r="B27" s="12" t="s">
        <v>54</v>
      </c>
      <c r="C27" s="40"/>
      <c r="D27" s="40"/>
      <c r="E27" s="40"/>
    </row>
    <row r="28" spans="1:18">
      <c r="A28" s="18" t="s">
        <v>75</v>
      </c>
      <c r="B28" s="12" t="s">
        <v>49</v>
      </c>
      <c r="C28" s="40">
        <v>29100</v>
      </c>
      <c r="D28" s="40"/>
      <c r="E28" s="41"/>
      <c r="F28" s="18">
        <v>32500</v>
      </c>
      <c r="I28" s="18">
        <v>47900</v>
      </c>
      <c r="L28" s="18">
        <v>27100</v>
      </c>
      <c r="O28" s="18">
        <v>40500</v>
      </c>
      <c r="R28" s="18">
        <v>31000</v>
      </c>
    </row>
    <row r="29" spans="1:18">
      <c r="A29" s="18" t="s">
        <v>114</v>
      </c>
      <c r="B29" s="12" t="s">
        <v>115</v>
      </c>
      <c r="C29" s="40">
        <v>83681</v>
      </c>
      <c r="D29" s="40"/>
      <c r="E29" s="40"/>
      <c r="R29" s="18">
        <f>88800+1</f>
        <v>88801</v>
      </c>
    </row>
    <row r="30" spans="1:18">
      <c r="A30" s="18" t="s">
        <v>76</v>
      </c>
      <c r="B30" s="12" t="s">
        <v>20</v>
      </c>
      <c r="C30" s="40"/>
      <c r="D30" s="17"/>
      <c r="E30" s="43"/>
      <c r="F30" s="18">
        <v>94800</v>
      </c>
      <c r="I30" s="18">
        <v>108600</v>
      </c>
      <c r="L30" s="18">
        <v>99600</v>
      </c>
      <c r="O30" s="18">
        <v>140400</v>
      </c>
    </row>
    <row r="31" spans="1:18">
      <c r="A31" s="18" t="s">
        <v>108</v>
      </c>
      <c r="B31" s="12" t="s">
        <v>7</v>
      </c>
      <c r="C31" s="40">
        <v>1672</v>
      </c>
      <c r="D31" s="40"/>
      <c r="E31" s="40"/>
      <c r="F31" s="48">
        <v>2200</v>
      </c>
      <c r="I31" s="18">
        <v>1100</v>
      </c>
      <c r="L31" s="18">
        <v>1600</v>
      </c>
      <c r="O31" s="18">
        <f>10+1400</f>
        <v>1410</v>
      </c>
      <c r="R31" s="18">
        <v>1900</v>
      </c>
    </row>
    <row r="32" spans="1:18">
      <c r="A32" s="18" t="s">
        <v>78</v>
      </c>
      <c r="B32" s="12" t="s">
        <v>29</v>
      </c>
      <c r="C32" s="40">
        <v>9504</v>
      </c>
      <c r="D32" s="40"/>
      <c r="E32" s="40"/>
      <c r="F32" s="18">
        <v>10704</v>
      </c>
      <c r="I32" s="18">
        <v>12576</v>
      </c>
      <c r="L32" s="18">
        <v>7344</v>
      </c>
      <c r="O32" s="18">
        <v>11280</v>
      </c>
      <c r="R32" s="18">
        <v>12384</v>
      </c>
    </row>
    <row r="33" spans="1:18">
      <c r="A33" s="18" t="s">
        <v>77</v>
      </c>
      <c r="B33" s="12" t="s">
        <v>38</v>
      </c>
      <c r="C33" s="40">
        <v>21450</v>
      </c>
      <c r="D33" s="40"/>
      <c r="E33" s="40"/>
      <c r="F33" s="18">
        <v>22573</v>
      </c>
      <c r="I33" s="18">
        <v>38556</v>
      </c>
      <c r="L33" s="18">
        <v>19311</v>
      </c>
      <c r="O33" s="18">
        <v>23600</v>
      </c>
      <c r="R33" s="18">
        <v>19400</v>
      </c>
    </row>
    <row r="34" spans="1:18">
      <c r="A34" s="18" t="s">
        <v>79</v>
      </c>
      <c r="B34" s="12" t="s">
        <v>146</v>
      </c>
      <c r="C34" s="40">
        <v>32040</v>
      </c>
      <c r="D34" s="40"/>
      <c r="E34" s="40"/>
      <c r="F34" s="18">
        <v>25920</v>
      </c>
      <c r="I34" s="18">
        <v>32160</v>
      </c>
      <c r="L34" s="18">
        <v>23280</v>
      </c>
      <c r="O34" s="18">
        <v>28040</v>
      </c>
      <c r="R34" s="18">
        <v>32400</v>
      </c>
    </row>
    <row r="35" spans="1:18">
      <c r="A35" s="36" t="s">
        <v>135</v>
      </c>
      <c r="B35" s="12" t="s">
        <v>59</v>
      </c>
      <c r="C35" s="40"/>
      <c r="D35" s="40"/>
      <c r="E35" s="40"/>
    </row>
    <row r="36" spans="1:18">
      <c r="A36" s="59" t="s">
        <v>224</v>
      </c>
      <c r="B36" s="12" t="s">
        <v>225</v>
      </c>
      <c r="C36" s="40">
        <f>1+19+82+400+20+5+14</f>
        <v>541</v>
      </c>
      <c r="D36" s="40"/>
      <c r="E36" s="40"/>
      <c r="I36" s="18">
        <f>12+222</f>
        <v>234</v>
      </c>
      <c r="L36" s="18">
        <f>6+75</f>
        <v>81</v>
      </c>
      <c r="O36" s="18">
        <f>3+8</f>
        <v>11</v>
      </c>
      <c r="R36" s="18">
        <f>8+25+2</f>
        <v>35</v>
      </c>
    </row>
    <row r="37" spans="1:18">
      <c r="A37" s="59" t="s">
        <v>231</v>
      </c>
      <c r="B37" s="12" t="s">
        <v>232</v>
      </c>
      <c r="C37" s="40"/>
      <c r="D37" s="40"/>
      <c r="E37" s="40"/>
      <c r="F37" s="18">
        <v>400</v>
      </c>
      <c r="I37" s="18">
        <v>840</v>
      </c>
      <c r="L37" s="18">
        <v>960</v>
      </c>
      <c r="O37" s="18">
        <v>960</v>
      </c>
      <c r="R37" s="18">
        <v>960</v>
      </c>
    </row>
    <row r="38" spans="1:18">
      <c r="A38" s="18" t="s">
        <v>80</v>
      </c>
      <c r="B38" s="12" t="s">
        <v>2</v>
      </c>
      <c r="C38" s="40">
        <f>269+200</f>
        <v>469</v>
      </c>
      <c r="D38" s="40"/>
      <c r="E38" s="40"/>
      <c r="I38" s="18">
        <f>3000+100</f>
        <v>3100</v>
      </c>
      <c r="R38" s="18">
        <v>100</v>
      </c>
    </row>
    <row r="39" spans="1:18">
      <c r="A39" s="18" t="s">
        <v>164</v>
      </c>
      <c r="B39" s="12" t="s">
        <v>165</v>
      </c>
      <c r="C39" s="40"/>
      <c r="D39" s="17"/>
      <c r="E39" s="43"/>
      <c r="F39" s="18">
        <f>210+74</f>
        <v>284</v>
      </c>
      <c r="I39" s="18">
        <v>36</v>
      </c>
      <c r="L39" s="18">
        <f>132</f>
        <v>132</v>
      </c>
      <c r="O39" s="18">
        <f>90+17</f>
        <v>107</v>
      </c>
    </row>
    <row r="40" spans="1:18">
      <c r="A40" s="18" t="s">
        <v>81</v>
      </c>
      <c r="B40" s="12" t="s">
        <v>28</v>
      </c>
      <c r="C40" s="40"/>
      <c r="D40" s="40"/>
      <c r="E40" s="40"/>
    </row>
    <row r="41" spans="1:18">
      <c r="A41" s="48" t="s">
        <v>193</v>
      </c>
      <c r="B41" s="12" t="s">
        <v>194</v>
      </c>
      <c r="C41" s="40">
        <v>15</v>
      </c>
      <c r="D41" s="40"/>
      <c r="E41" s="40"/>
      <c r="F41" s="18">
        <v>75</v>
      </c>
      <c r="I41" s="18">
        <v>20</v>
      </c>
      <c r="L41" s="18">
        <v>51</v>
      </c>
      <c r="O41" s="18">
        <v>90</v>
      </c>
      <c r="R41" s="18">
        <v>27</v>
      </c>
    </row>
    <row r="42" spans="1:18">
      <c r="A42" s="18" t="s">
        <v>195</v>
      </c>
      <c r="B42" s="12" t="s">
        <v>198</v>
      </c>
      <c r="C42" s="40"/>
      <c r="D42" s="40"/>
      <c r="E42" s="40"/>
    </row>
    <row r="43" spans="1:18" hidden="1">
      <c r="A43" s="18" t="s">
        <v>211</v>
      </c>
      <c r="B43" s="12" t="s">
        <v>204</v>
      </c>
      <c r="C43" s="40"/>
      <c r="D43" s="40"/>
      <c r="E43" s="40"/>
    </row>
    <row r="44" spans="1:18">
      <c r="A44" s="18" t="s">
        <v>126</v>
      </c>
      <c r="B44" s="12" t="s">
        <v>127</v>
      </c>
      <c r="C44" s="40">
        <v>23667</v>
      </c>
      <c r="D44" s="40"/>
      <c r="E44" s="40"/>
      <c r="F44" s="18">
        <v>11304</v>
      </c>
      <c r="I44" s="18">
        <v>13086</v>
      </c>
      <c r="L44" s="18">
        <f>5+21493+50</f>
        <v>21548</v>
      </c>
      <c r="O44" s="18">
        <v>22715</v>
      </c>
      <c r="R44" s="18">
        <f>15523+8</f>
        <v>15531</v>
      </c>
    </row>
    <row r="45" spans="1:18">
      <c r="A45" s="18" t="s">
        <v>82</v>
      </c>
      <c r="B45" s="12" t="s">
        <v>36</v>
      </c>
      <c r="C45" s="40">
        <v>170969</v>
      </c>
      <c r="D45" s="40"/>
      <c r="E45" s="40"/>
      <c r="F45" s="18">
        <v>190317</v>
      </c>
      <c r="I45" s="18">
        <v>348450</v>
      </c>
      <c r="L45" s="18">
        <v>127643</v>
      </c>
      <c r="O45" s="18">
        <v>179094</v>
      </c>
      <c r="R45" s="18">
        <v>287109</v>
      </c>
    </row>
    <row r="46" spans="1:18">
      <c r="B46" s="12" t="s">
        <v>215</v>
      </c>
      <c r="C46" s="40"/>
      <c r="D46" s="40"/>
      <c r="E46" s="40"/>
    </row>
    <row r="47" spans="1:18">
      <c r="A47" s="18" t="s">
        <v>83</v>
      </c>
      <c r="B47" s="12" t="s">
        <v>19</v>
      </c>
      <c r="C47" s="40"/>
      <c r="D47" s="40"/>
      <c r="E47" s="40"/>
    </row>
    <row r="48" spans="1:18">
      <c r="A48" s="18" t="s">
        <v>168</v>
      </c>
      <c r="B48" s="12" t="s">
        <v>44</v>
      </c>
      <c r="C48" s="40">
        <v>3</v>
      </c>
      <c r="D48" s="40"/>
      <c r="E48" s="40"/>
      <c r="L48" s="18">
        <f>1+40+25914+32746</f>
        <v>58701</v>
      </c>
      <c r="R48" s="18">
        <v>10</v>
      </c>
    </row>
    <row r="49" spans="1:18">
      <c r="A49" s="18" t="s">
        <v>166</v>
      </c>
      <c r="B49" s="12" t="s">
        <v>216</v>
      </c>
      <c r="C49" s="40"/>
      <c r="D49" s="40"/>
      <c r="E49" s="40"/>
      <c r="R49" s="18">
        <f>33664+50532</f>
        <v>84196</v>
      </c>
    </row>
    <row r="50" spans="1:18">
      <c r="A50" s="18" t="s">
        <v>217</v>
      </c>
      <c r="B50" s="12" t="s">
        <v>218</v>
      </c>
      <c r="C50" s="40">
        <v>8496</v>
      </c>
      <c r="D50" s="40"/>
      <c r="E50" s="40"/>
      <c r="F50" s="18">
        <f>25+2808</f>
        <v>2833</v>
      </c>
      <c r="I50" s="18">
        <v>6984</v>
      </c>
      <c r="L50" s="18">
        <v>4968</v>
      </c>
      <c r="O50" s="18">
        <v>95</v>
      </c>
      <c r="R50" s="18">
        <v>1830</v>
      </c>
    </row>
    <row r="51" spans="1:18">
      <c r="A51" s="18" t="s">
        <v>167</v>
      </c>
      <c r="B51" s="12" t="s">
        <v>169</v>
      </c>
      <c r="C51" s="40"/>
      <c r="D51" s="40"/>
      <c r="E51" s="40"/>
      <c r="F51" s="18">
        <v>29274</v>
      </c>
      <c r="I51" s="18">
        <v>39044</v>
      </c>
      <c r="O51" s="18">
        <v>34924</v>
      </c>
    </row>
    <row r="52" spans="1:18">
      <c r="A52" s="18" t="s">
        <v>219</v>
      </c>
      <c r="B52" s="12" t="s">
        <v>30</v>
      </c>
      <c r="C52" s="40">
        <v>26670</v>
      </c>
      <c r="D52" s="40"/>
      <c r="E52" s="40"/>
    </row>
    <row r="53" spans="1:18">
      <c r="A53" s="18" t="s">
        <v>220</v>
      </c>
      <c r="B53" s="12" t="s">
        <v>221</v>
      </c>
      <c r="C53" s="40">
        <v>18052</v>
      </c>
      <c r="D53" s="40"/>
      <c r="E53" s="40"/>
      <c r="F53" s="18">
        <v>40572</v>
      </c>
      <c r="I53" s="18">
        <f>50+51660</f>
        <v>51710</v>
      </c>
      <c r="O53" s="18">
        <v>42200</v>
      </c>
    </row>
    <row r="54" spans="1:18">
      <c r="A54" s="18" t="s">
        <v>84</v>
      </c>
      <c r="B54" s="12" t="s">
        <v>200</v>
      </c>
      <c r="C54" s="40">
        <v>38284</v>
      </c>
      <c r="D54" s="40"/>
      <c r="E54" s="40"/>
      <c r="F54" s="18">
        <v>21168</v>
      </c>
      <c r="I54" s="18">
        <f>30867+51</f>
        <v>30918</v>
      </c>
      <c r="L54" s="18">
        <f>1+20031</f>
        <v>20032</v>
      </c>
      <c r="O54" s="18">
        <v>22503</v>
      </c>
      <c r="R54" s="18">
        <v>27874</v>
      </c>
    </row>
    <row r="55" spans="1:18">
      <c r="A55" s="18" t="s">
        <v>85</v>
      </c>
      <c r="B55" s="12" t="s">
        <v>18</v>
      </c>
      <c r="C55" s="40"/>
      <c r="D55" s="40"/>
      <c r="E55" s="40"/>
    </row>
    <row r="56" spans="1:18">
      <c r="A56" s="18" t="s">
        <v>128</v>
      </c>
      <c r="B56" s="12" t="s">
        <v>129</v>
      </c>
      <c r="C56" s="40"/>
      <c r="D56" s="40"/>
      <c r="E56" s="40"/>
    </row>
    <row r="57" spans="1:18">
      <c r="A57" s="18" t="s">
        <v>86</v>
      </c>
      <c r="B57" s="12" t="s">
        <v>50</v>
      </c>
      <c r="C57" s="40">
        <v>8</v>
      </c>
      <c r="D57" s="40"/>
      <c r="E57" s="40"/>
    </row>
    <row r="58" spans="1:18">
      <c r="A58" s="18" t="s">
        <v>87</v>
      </c>
      <c r="B58" s="12" t="s">
        <v>39</v>
      </c>
      <c r="C58" s="40"/>
      <c r="D58" s="40"/>
      <c r="E58" s="40"/>
    </row>
    <row r="59" spans="1:18">
      <c r="A59" s="18" t="s">
        <v>88</v>
      </c>
      <c r="B59" s="12" t="s">
        <v>8</v>
      </c>
      <c r="C59" s="40"/>
      <c r="D59" s="40"/>
      <c r="E59" s="40"/>
      <c r="F59" s="18">
        <v>41</v>
      </c>
      <c r="I59" s="18">
        <f>102+312</f>
        <v>414</v>
      </c>
      <c r="O59" s="18">
        <f>95+2+22892</f>
        <v>22989</v>
      </c>
    </row>
    <row r="60" spans="1:18">
      <c r="A60" s="18" t="s">
        <v>89</v>
      </c>
      <c r="B60" s="39" t="s">
        <v>23</v>
      </c>
      <c r="C60" s="40">
        <f>25300+14912+11484</f>
        <v>51696</v>
      </c>
      <c r="D60" s="40">
        <v>30</v>
      </c>
      <c r="E60" s="40">
        <f>+D60/C60*1000000</f>
        <v>580.31569173630453</v>
      </c>
      <c r="F60" s="18">
        <f>25410+17152+18558</f>
        <v>61120</v>
      </c>
      <c r="G60" s="18">
        <v>71</v>
      </c>
      <c r="H60" s="40">
        <f>+G60/F60*1000000</f>
        <v>1161.6492146596859</v>
      </c>
      <c r="I60" s="18">
        <f>31520+22976+29028</f>
        <v>83524</v>
      </c>
      <c r="L60" s="18">
        <f>5+4+30400+22144+20982</f>
        <v>73535</v>
      </c>
      <c r="M60" s="18">
        <v>54</v>
      </c>
      <c r="N60" s="18">
        <f>+M60/L60*1000000</f>
        <v>734.34418984157196</v>
      </c>
      <c r="O60" s="18">
        <f>1+3+28100+24704+23388</f>
        <v>76196</v>
      </c>
      <c r="P60" s="18">
        <v>54</v>
      </c>
      <c r="Q60" s="18">
        <f>+P60/O60*1000000</f>
        <v>708.69861935009715</v>
      </c>
      <c r="R60" s="18">
        <f>25900+24192+21984</f>
        <v>72076</v>
      </c>
    </row>
    <row r="61" spans="1:18">
      <c r="A61" s="18" t="s">
        <v>90</v>
      </c>
      <c r="B61" s="12" t="s">
        <v>40</v>
      </c>
      <c r="C61" s="40"/>
      <c r="D61" s="40"/>
      <c r="E61" s="40"/>
    </row>
    <row r="62" spans="1:18">
      <c r="A62" s="18" t="s">
        <v>91</v>
      </c>
      <c r="B62" s="12" t="s">
        <v>35</v>
      </c>
      <c r="C62" s="40"/>
      <c r="D62" s="40"/>
      <c r="E62" s="40"/>
    </row>
    <row r="63" spans="1:18">
      <c r="A63" s="18" t="s">
        <v>92</v>
      </c>
      <c r="B63" s="12" t="s">
        <v>15</v>
      </c>
      <c r="C63" s="40"/>
      <c r="D63" s="42"/>
      <c r="E63" s="42"/>
    </row>
    <row r="64" spans="1:18">
      <c r="A64" s="18" t="s">
        <v>94</v>
      </c>
      <c r="B64" s="12" t="s">
        <v>14</v>
      </c>
      <c r="C64" s="40"/>
      <c r="D64" s="40"/>
      <c r="E64" s="40"/>
    </row>
    <row r="65" spans="1:18">
      <c r="A65" s="18" t="s">
        <v>95</v>
      </c>
      <c r="B65" s="4" t="s">
        <v>123</v>
      </c>
      <c r="C65" s="40"/>
      <c r="D65" s="42"/>
      <c r="E65" s="42"/>
    </row>
    <row r="66" spans="1:18">
      <c r="A66" s="18" t="s">
        <v>116</v>
      </c>
      <c r="B66" s="12" t="s">
        <v>41</v>
      </c>
      <c r="C66" s="40"/>
      <c r="D66" s="40"/>
      <c r="E66" s="40"/>
    </row>
    <row r="67" spans="1:18">
      <c r="A67" s="18" t="s">
        <v>96</v>
      </c>
      <c r="B67" s="12" t="s">
        <v>141</v>
      </c>
      <c r="C67" s="40">
        <v>4480</v>
      </c>
      <c r="D67" s="40"/>
      <c r="E67" s="40"/>
      <c r="F67" s="18">
        <f>1530+5824</f>
        <v>7354</v>
      </c>
      <c r="I67" s="18">
        <v>9152</v>
      </c>
      <c r="L67" s="18">
        <f>45+833+1920</f>
        <v>2798</v>
      </c>
      <c r="O67" s="18">
        <v>4864</v>
      </c>
      <c r="R67" s="18">
        <v>7232</v>
      </c>
    </row>
    <row r="68" spans="1:18">
      <c r="A68" s="18" t="s">
        <v>130</v>
      </c>
      <c r="B68" s="12" t="s">
        <v>142</v>
      </c>
      <c r="C68" s="40">
        <v>149008</v>
      </c>
      <c r="D68" s="17"/>
      <c r="E68" s="17"/>
      <c r="F68" s="18">
        <v>105416</v>
      </c>
      <c r="I68" s="18">
        <v>130255</v>
      </c>
      <c r="L68" s="18">
        <v>127485</v>
      </c>
      <c r="O68" s="18">
        <v>154762</v>
      </c>
      <c r="R68" s="18">
        <f>2+119888</f>
        <v>119890</v>
      </c>
    </row>
    <row r="69" spans="1:18">
      <c r="A69" s="18" t="s">
        <v>93</v>
      </c>
      <c r="B69" s="12" t="s">
        <v>24</v>
      </c>
      <c r="C69" s="40"/>
      <c r="D69" s="40"/>
      <c r="E69" s="40"/>
    </row>
    <row r="70" spans="1:18">
      <c r="A70" s="18" t="s">
        <v>156</v>
      </c>
      <c r="B70" s="12" t="s">
        <v>157</v>
      </c>
      <c r="C70" s="40"/>
      <c r="D70" s="40"/>
      <c r="E70" s="40"/>
    </row>
    <row r="71" spans="1:18">
      <c r="A71" s="48" t="s">
        <v>181</v>
      </c>
      <c r="B71" s="12" t="s">
        <v>183</v>
      </c>
      <c r="C71" s="40">
        <v>4500</v>
      </c>
      <c r="D71" s="40"/>
      <c r="E71" s="40"/>
      <c r="F71" s="18">
        <v>1500</v>
      </c>
      <c r="I71" s="18">
        <v>6000</v>
      </c>
      <c r="L71" s="18">
        <v>4500</v>
      </c>
      <c r="O71" s="18">
        <v>4500</v>
      </c>
      <c r="R71" s="18">
        <v>6000</v>
      </c>
    </row>
    <row r="72" spans="1:18">
      <c r="A72" s="48" t="s">
        <v>182</v>
      </c>
      <c r="B72" s="12" t="s">
        <v>184</v>
      </c>
      <c r="C72" s="40"/>
      <c r="D72" s="40"/>
      <c r="E72" s="40"/>
      <c r="L72" s="18">
        <v>10401</v>
      </c>
    </row>
    <row r="73" spans="1:18">
      <c r="A73" s="18" t="s">
        <v>97</v>
      </c>
      <c r="B73" s="12" t="s">
        <v>16</v>
      </c>
      <c r="C73" s="40"/>
      <c r="D73" s="40"/>
      <c r="E73" s="40"/>
    </row>
    <row r="74" spans="1:18">
      <c r="A74" s="18" t="s">
        <v>203</v>
      </c>
      <c r="B74" s="12" t="s">
        <v>204</v>
      </c>
      <c r="C74" s="40">
        <f>222+7+19175</f>
        <v>19404</v>
      </c>
      <c r="D74" s="40"/>
      <c r="E74" s="40"/>
      <c r="F74" s="18">
        <f>189+1+4+18000</f>
        <v>18194</v>
      </c>
      <c r="I74" s="18">
        <f>93+5+22608</f>
        <v>22706</v>
      </c>
      <c r="L74" s="18">
        <f>139+20544</f>
        <v>20683</v>
      </c>
      <c r="O74" s="18">
        <f>17+1</f>
        <v>18</v>
      </c>
      <c r="R74" s="18">
        <f>214+8+22224</f>
        <v>22446</v>
      </c>
    </row>
    <row r="75" spans="1:18">
      <c r="A75" s="18" t="s">
        <v>208</v>
      </c>
      <c r="B75" s="12" t="s">
        <v>209</v>
      </c>
      <c r="C75" s="40"/>
      <c r="D75" s="40"/>
      <c r="E75" s="40"/>
    </row>
    <row r="76" spans="1:18">
      <c r="A76" s="18" t="s">
        <v>98</v>
      </c>
      <c r="B76" s="12" t="s">
        <v>51</v>
      </c>
      <c r="C76" s="40"/>
      <c r="D76" s="40"/>
      <c r="E76" s="40"/>
    </row>
    <row r="77" spans="1:18">
      <c r="A77" s="18" t="s">
        <v>99</v>
      </c>
      <c r="B77" s="12" t="s">
        <v>55</v>
      </c>
      <c r="C77" s="40"/>
      <c r="D77" s="40"/>
      <c r="E77" s="40"/>
    </row>
    <row r="78" spans="1:18">
      <c r="A78" s="18" t="s">
        <v>131</v>
      </c>
      <c r="B78" s="12" t="s">
        <v>132</v>
      </c>
      <c r="C78" s="40"/>
      <c r="D78" s="40"/>
      <c r="E78" s="40"/>
    </row>
    <row r="79" spans="1:18">
      <c r="A79" s="18" t="s">
        <v>109</v>
      </c>
      <c r="B79" s="12" t="s">
        <v>42</v>
      </c>
      <c r="C79" s="40"/>
      <c r="D79" s="40"/>
      <c r="E79" s="40"/>
    </row>
    <row r="80" spans="1:18">
      <c r="A80" s="18" t="s">
        <v>179</v>
      </c>
      <c r="B80" s="12" t="s">
        <v>210</v>
      </c>
      <c r="C80" s="40"/>
      <c r="D80" s="40"/>
      <c r="E80" s="40"/>
    </row>
    <row r="81" spans="1:18">
      <c r="A81" s="18" t="s">
        <v>158</v>
      </c>
      <c r="B81" s="12" t="s">
        <v>159</v>
      </c>
      <c r="C81" s="40"/>
      <c r="D81" s="40"/>
      <c r="E81" s="40"/>
    </row>
    <row r="82" spans="1:18">
      <c r="A82" s="18" t="s">
        <v>145</v>
      </c>
      <c r="B82" s="12" t="s">
        <v>57</v>
      </c>
      <c r="C82" s="40"/>
      <c r="D82" s="40"/>
      <c r="E82" s="40"/>
    </row>
    <row r="83" spans="1:18">
      <c r="A83" s="18" t="s">
        <v>100</v>
      </c>
      <c r="B83" s="12" t="s">
        <v>27</v>
      </c>
      <c r="C83" s="40">
        <v>61440</v>
      </c>
      <c r="D83" s="40"/>
      <c r="E83" s="40"/>
      <c r="F83" s="18">
        <v>59520</v>
      </c>
      <c r="I83" s="18">
        <v>78720</v>
      </c>
      <c r="L83" s="18">
        <v>72000</v>
      </c>
      <c r="O83" s="18">
        <v>61440</v>
      </c>
      <c r="R83" s="18">
        <v>22080</v>
      </c>
    </row>
    <row r="84" spans="1:18">
      <c r="A84" s="18" t="s">
        <v>117</v>
      </c>
      <c r="B84" s="12" t="s">
        <v>62</v>
      </c>
      <c r="C84" s="40">
        <v>37500</v>
      </c>
      <c r="D84" s="40"/>
      <c r="E84" s="40"/>
      <c r="F84" s="18">
        <v>37500</v>
      </c>
      <c r="I84" s="18">
        <v>40000</v>
      </c>
      <c r="L84" s="18">
        <v>30000</v>
      </c>
      <c r="O84" s="18">
        <v>30000</v>
      </c>
      <c r="R84" s="18">
        <v>30000</v>
      </c>
    </row>
    <row r="85" spans="1:18">
      <c r="A85" s="18" t="s">
        <v>101</v>
      </c>
      <c r="B85" s="12" t="s">
        <v>22</v>
      </c>
      <c r="C85" s="40">
        <v>1000</v>
      </c>
      <c r="D85" s="40"/>
      <c r="E85" s="40"/>
      <c r="O85" s="18">
        <v>2000</v>
      </c>
      <c r="R85" s="18">
        <v>1000</v>
      </c>
    </row>
    <row r="86" spans="1:18">
      <c r="A86" s="18" t="s">
        <v>189</v>
      </c>
      <c r="B86" s="12" t="s">
        <v>190</v>
      </c>
      <c r="C86" s="40"/>
      <c r="D86" s="40"/>
      <c r="E86" s="40"/>
    </row>
    <row r="87" spans="1:18">
      <c r="A87" s="18" t="s">
        <v>175</v>
      </c>
      <c r="B87" s="12" t="s">
        <v>176</v>
      </c>
      <c r="C87" s="40">
        <v>200</v>
      </c>
      <c r="D87" s="40"/>
      <c r="E87" s="40"/>
      <c r="I87" s="18">
        <v>100</v>
      </c>
      <c r="L87" s="18">
        <v>200</v>
      </c>
    </row>
    <row r="88" spans="1:18" ht="14.25" customHeight="1">
      <c r="A88" s="18" t="s">
        <v>118</v>
      </c>
      <c r="B88" s="12" t="s">
        <v>60</v>
      </c>
      <c r="C88" s="40"/>
      <c r="D88" s="40"/>
      <c r="E88" s="40"/>
    </row>
    <row r="89" spans="1:18" ht="14.25" customHeight="1">
      <c r="A89" s="18" t="s">
        <v>173</v>
      </c>
      <c r="B89" s="12" t="s">
        <v>174</v>
      </c>
      <c r="C89" s="40"/>
      <c r="D89" s="40"/>
      <c r="E89" s="40"/>
    </row>
    <row r="90" spans="1:18">
      <c r="A90" s="18" t="s">
        <v>102</v>
      </c>
      <c r="B90" s="12" t="s">
        <v>3</v>
      </c>
      <c r="C90" s="40"/>
      <c r="D90" s="40"/>
      <c r="E90" s="40"/>
    </row>
    <row r="91" spans="1:18">
      <c r="A91" s="18" t="s">
        <v>119</v>
      </c>
      <c r="B91" s="12" t="s">
        <v>170</v>
      </c>
      <c r="C91" s="40">
        <f>12350+11800</f>
        <v>24150</v>
      </c>
      <c r="D91" s="40"/>
      <c r="E91" s="40"/>
      <c r="F91" s="18">
        <v>9</v>
      </c>
    </row>
    <row r="92" spans="1:18">
      <c r="A92" s="18" t="s">
        <v>120</v>
      </c>
      <c r="B92" s="12" t="s">
        <v>121</v>
      </c>
      <c r="C92" s="40"/>
      <c r="D92" s="40"/>
      <c r="E92" s="40"/>
      <c r="F92" s="18">
        <f>67</f>
        <v>67</v>
      </c>
      <c r="O92" s="18">
        <f>23+12</f>
        <v>35</v>
      </c>
      <c r="R92" s="18">
        <f>41+24+2</f>
        <v>67</v>
      </c>
    </row>
    <row r="93" spans="1:18">
      <c r="A93" s="18" t="s">
        <v>133</v>
      </c>
      <c r="B93" s="12" t="s">
        <v>134</v>
      </c>
      <c r="C93" s="40">
        <v>189</v>
      </c>
      <c r="D93" s="40"/>
      <c r="E93" s="40"/>
      <c r="F93" s="18">
        <v>84</v>
      </c>
      <c r="I93" s="18">
        <f>579</f>
        <v>579</v>
      </c>
      <c r="L93" s="18">
        <v>191</v>
      </c>
      <c r="O93" s="18">
        <v>796</v>
      </c>
      <c r="R93" s="18">
        <f>919</f>
        <v>919</v>
      </c>
    </row>
    <row r="94" spans="1:18">
      <c r="A94" s="18" t="s">
        <v>205</v>
      </c>
      <c r="B94" s="12" t="s">
        <v>227</v>
      </c>
      <c r="C94" s="40">
        <f>24520+16</f>
        <v>24536</v>
      </c>
      <c r="D94" s="40"/>
      <c r="E94" s="40"/>
      <c r="F94" s="18">
        <f>23210+4</f>
        <v>23214</v>
      </c>
      <c r="I94" s="18">
        <v>26140</v>
      </c>
      <c r="L94" s="18">
        <v>14315</v>
      </c>
      <c r="O94" s="18">
        <v>6200</v>
      </c>
      <c r="R94" s="18">
        <v>20745</v>
      </c>
    </row>
    <row r="95" spans="1:18">
      <c r="A95" s="18" t="s">
        <v>152</v>
      </c>
      <c r="B95" s="12" t="s">
        <v>147</v>
      </c>
      <c r="C95" s="40"/>
      <c r="D95" s="40"/>
      <c r="E95" s="40"/>
    </row>
    <row r="96" spans="1:18">
      <c r="A96" s="18" t="s">
        <v>196</v>
      </c>
      <c r="B96" s="12" t="s">
        <v>197</v>
      </c>
      <c r="C96" s="40"/>
      <c r="D96" s="40"/>
      <c r="E96" s="40"/>
      <c r="I96" s="18">
        <f>30+40</f>
        <v>70</v>
      </c>
    </row>
    <row r="97" spans="1:38">
      <c r="A97" s="18" t="s">
        <v>103</v>
      </c>
      <c r="B97" s="12" t="s">
        <v>48</v>
      </c>
      <c r="C97" s="40"/>
      <c r="D97" s="40"/>
      <c r="E97" s="40"/>
      <c r="I97" s="18">
        <f>72</f>
        <v>72</v>
      </c>
    </row>
    <row r="98" spans="1:38">
      <c r="A98" s="18" t="s">
        <v>122</v>
      </c>
      <c r="B98" s="12" t="s">
        <v>58</v>
      </c>
      <c r="C98" s="40">
        <v>25</v>
      </c>
      <c r="D98" s="40"/>
      <c r="E98" s="40"/>
      <c r="F98" s="18">
        <v>15</v>
      </c>
      <c r="I98" s="18">
        <v>34</v>
      </c>
      <c r="O98" s="18">
        <v>10</v>
      </c>
      <c r="R98" s="18">
        <v>10</v>
      </c>
    </row>
    <row r="99" spans="1:38">
      <c r="A99" s="18" t="s">
        <v>153</v>
      </c>
      <c r="B99" s="12" t="s">
        <v>21</v>
      </c>
      <c r="C99" s="40">
        <v>56130</v>
      </c>
      <c r="D99" s="40"/>
      <c r="E99" s="40"/>
      <c r="F99" s="18">
        <v>44000</v>
      </c>
      <c r="I99" s="18">
        <v>62000</v>
      </c>
      <c r="L99" s="18">
        <v>52000</v>
      </c>
      <c r="O99" s="18">
        <v>52000</v>
      </c>
      <c r="R99" s="18">
        <v>52000</v>
      </c>
    </row>
    <row r="100" spans="1:38">
      <c r="A100" s="18" t="s">
        <v>199</v>
      </c>
      <c r="B100" s="12" t="s">
        <v>212</v>
      </c>
      <c r="C100" s="40"/>
      <c r="D100" s="40"/>
      <c r="E100" s="40"/>
    </row>
    <row r="101" spans="1:38">
      <c r="A101" s="18" t="s">
        <v>111</v>
      </c>
      <c r="B101" s="12" t="s">
        <v>4</v>
      </c>
      <c r="C101" s="40"/>
      <c r="D101" s="40"/>
      <c r="E101" s="40"/>
      <c r="F101" s="18">
        <v>2600</v>
      </c>
    </row>
    <row r="102" spans="1:38">
      <c r="A102" s="18" t="s">
        <v>110</v>
      </c>
      <c r="B102" s="12" t="s">
        <v>43</v>
      </c>
      <c r="C102" s="40"/>
      <c r="D102" s="40"/>
      <c r="E102" s="40"/>
    </row>
    <row r="103" spans="1:38">
      <c r="A103" s="18" t="s">
        <v>177</v>
      </c>
      <c r="B103" s="12" t="s">
        <v>178</v>
      </c>
      <c r="C103" s="40"/>
      <c r="D103" s="40"/>
      <c r="E103" s="40"/>
    </row>
    <row r="104" spans="1:38">
      <c r="A104" s="18" t="s">
        <v>136</v>
      </c>
      <c r="B104" s="12" t="s">
        <v>137</v>
      </c>
      <c r="C104" s="40"/>
      <c r="D104" s="40"/>
      <c r="E104" s="40"/>
    </row>
    <row r="105" spans="1:38">
      <c r="A105" s="18" t="s">
        <v>112</v>
      </c>
      <c r="B105" s="12" t="s">
        <v>47</v>
      </c>
      <c r="C105" s="40">
        <v>288</v>
      </c>
      <c r="D105" s="40"/>
      <c r="E105" s="40"/>
    </row>
    <row r="106" spans="1:38">
      <c r="A106" s="18" t="s">
        <v>138</v>
      </c>
      <c r="B106" s="12" t="s">
        <v>63</v>
      </c>
      <c r="C106" s="40"/>
      <c r="D106" s="40"/>
      <c r="E106" s="40"/>
      <c r="I106" s="18">
        <v>318</v>
      </c>
    </row>
    <row r="107" spans="1:38">
      <c r="A107" s="18" t="s">
        <v>104</v>
      </c>
      <c r="B107" s="12" t="s">
        <v>5</v>
      </c>
      <c r="C107" s="40"/>
      <c r="D107" s="40"/>
      <c r="E107" s="40"/>
      <c r="I107" s="18">
        <v>625</v>
      </c>
      <c r="L107" s="18">
        <v>1070</v>
      </c>
      <c r="O107" s="18">
        <v>2315</v>
      </c>
      <c r="R107" s="18">
        <v>810</v>
      </c>
    </row>
    <row r="108" spans="1:38">
      <c r="A108" s="18" t="s">
        <v>180</v>
      </c>
      <c r="B108" s="6"/>
      <c r="C108" s="6">
        <f>8+8+2+4</f>
        <v>22</v>
      </c>
      <c r="D108" s="6"/>
      <c r="E108" s="6"/>
      <c r="F108" s="18">
        <f>20+13+1+10+11+2+7+1</f>
        <v>65</v>
      </c>
      <c r="I108" s="18">
        <f>100+1+28+1+120</f>
        <v>250</v>
      </c>
      <c r="L108" s="18">
        <f>1+1+75+19+6+1+120</f>
        <v>223</v>
      </c>
      <c r="O108" s="18">
        <f>1</f>
        <v>1</v>
      </c>
      <c r="R108" s="18">
        <f>427+75+4+1197+180+39</f>
        <v>1922</v>
      </c>
    </row>
    <row r="109" spans="1:38">
      <c r="B109" s="13" t="s">
        <v>64</v>
      </c>
      <c r="C109" s="14">
        <f>SUM(C3:C108)</f>
        <v>1058071</v>
      </c>
      <c r="D109" s="14">
        <f>SUM(D3:D107)</f>
        <v>30</v>
      </c>
      <c r="E109" s="27">
        <f>+D109/C109*1000000</f>
        <v>28.353484785047506</v>
      </c>
      <c r="F109" s="14">
        <f>SUM(F3:F108)</f>
        <v>1003024</v>
      </c>
      <c r="G109" s="14">
        <f>SUM(G3:G107)</f>
        <v>71</v>
      </c>
      <c r="H109" s="27">
        <f>+G109/F109*1000000</f>
        <v>70.785943307438316</v>
      </c>
      <c r="I109" s="14">
        <f>SUM(I3:I108)</f>
        <v>1373985</v>
      </c>
      <c r="J109" s="14">
        <f>SUM(J3:J107)</f>
        <v>0</v>
      </c>
      <c r="K109" s="27">
        <f>+J109/I109*1000000</f>
        <v>0</v>
      </c>
      <c r="L109" s="14">
        <f>SUM(L3:L108)</f>
        <v>987213</v>
      </c>
      <c r="M109" s="14">
        <f>SUM(M3:M107)</f>
        <v>54</v>
      </c>
      <c r="N109" s="27">
        <f>+M109/L109*1000000</f>
        <v>54.699441761808245</v>
      </c>
      <c r="O109" s="14">
        <f>SUM(O3:O108)</f>
        <v>1145426</v>
      </c>
      <c r="P109" s="14">
        <f>SUM(P3:P107)</f>
        <v>54</v>
      </c>
      <c r="Q109" s="27">
        <f>+P109/O109*1000000</f>
        <v>47.144032002067355</v>
      </c>
      <c r="R109" s="14">
        <f>SUM(R3:R108)</f>
        <v>1141230</v>
      </c>
      <c r="S109" s="14">
        <f>SUM(S3:S107)</f>
        <v>0</v>
      </c>
      <c r="T109" s="27">
        <f>+S109/R109*1000000</f>
        <v>0</v>
      </c>
      <c r="U109" s="14"/>
      <c r="V109" s="14"/>
      <c r="W109" s="27"/>
      <c r="X109" s="14"/>
      <c r="Y109" s="14"/>
      <c r="Z109" s="27"/>
      <c r="AA109" s="14"/>
      <c r="AB109" s="14"/>
      <c r="AC109" s="27"/>
      <c r="AD109" s="14"/>
      <c r="AE109" s="14"/>
      <c r="AF109" s="27"/>
      <c r="AG109" s="14"/>
      <c r="AH109" s="14"/>
      <c r="AI109" s="27"/>
      <c r="AJ109" s="14"/>
      <c r="AK109" s="14"/>
      <c r="AL109" s="27"/>
    </row>
    <row r="110" spans="1:38">
      <c r="B110" s="12" t="s">
        <v>64</v>
      </c>
      <c r="C110" s="63" t="s">
        <v>238</v>
      </c>
      <c r="D110" s="64"/>
      <c r="E110" s="12"/>
      <c r="F110" s="63" t="s">
        <v>246</v>
      </c>
      <c r="G110" s="64"/>
      <c r="H110" s="12"/>
      <c r="I110" s="63" t="s">
        <v>246</v>
      </c>
      <c r="J110" s="64"/>
      <c r="K110" s="12"/>
      <c r="L110" s="63" t="s">
        <v>264</v>
      </c>
      <c r="M110" s="64"/>
      <c r="N110" s="12"/>
      <c r="O110" s="63" t="s">
        <v>266</v>
      </c>
      <c r="P110" s="64"/>
      <c r="Q110" s="12"/>
      <c r="R110" s="63" t="s">
        <v>266</v>
      </c>
      <c r="S110" s="64"/>
      <c r="T110" s="12"/>
      <c r="U110" s="63"/>
      <c r="V110" s="64"/>
      <c r="W110" s="12"/>
      <c r="X110" s="63"/>
      <c r="Y110" s="64"/>
      <c r="Z110" s="12"/>
      <c r="AA110" s="63"/>
      <c r="AB110" s="64"/>
      <c r="AD110" s="63"/>
      <c r="AE110" s="64"/>
      <c r="AG110" s="63"/>
      <c r="AH110" s="64"/>
      <c r="AI110" s="60"/>
      <c r="AJ110" s="63"/>
      <c r="AK110" s="64"/>
      <c r="AL110" s="60"/>
    </row>
    <row r="111" spans="1:38">
      <c r="B111" s="17"/>
      <c r="C111" s="20"/>
      <c r="D111" s="19"/>
      <c r="E111" s="19"/>
      <c r="O111" s="54"/>
      <c r="R111" s="54"/>
      <c r="AA111" s="54"/>
      <c r="AG111" s="54"/>
      <c r="AJ111" s="54"/>
    </row>
    <row r="112" spans="1:38">
      <c r="B112" s="23"/>
      <c r="C112" s="37"/>
      <c r="D112" s="23"/>
      <c r="E112" s="23"/>
      <c r="F112" s="54"/>
      <c r="I112" s="54"/>
      <c r="L112" s="54"/>
      <c r="O112" s="54"/>
      <c r="R112" s="54"/>
      <c r="U112" s="54" t="s">
        <v>64</v>
      </c>
      <c r="X112" s="54"/>
      <c r="AA112" s="54"/>
      <c r="AD112" s="54"/>
      <c r="AG112" s="54"/>
    </row>
    <row r="113" spans="1:33" ht="14.25" customHeight="1">
      <c r="B113" s="23"/>
      <c r="C113" s="37"/>
      <c r="D113" s="23"/>
      <c r="E113" s="23"/>
      <c r="AG113" s="54"/>
    </row>
    <row r="114" spans="1:33">
      <c r="A114" s="3" t="s">
        <v>140</v>
      </c>
      <c r="B114" s="5"/>
      <c r="C114" s="3"/>
      <c r="D114" s="3"/>
      <c r="E114" s="3"/>
      <c r="I114" s="54"/>
      <c r="O114" s="17"/>
      <c r="P114" s="17"/>
      <c r="Q114" s="44" t="s">
        <v>171</v>
      </c>
      <c r="R114" s="44" t="s">
        <v>171</v>
      </c>
      <c r="S114" s="45" t="s">
        <v>172</v>
      </c>
      <c r="T114" s="46"/>
      <c r="U114" s="26"/>
      <c r="AA114" s="54"/>
    </row>
    <row r="115" spans="1:33">
      <c r="A115" s="3" t="s">
        <v>10</v>
      </c>
      <c r="B115" s="5" t="s">
        <v>11</v>
      </c>
      <c r="C115" s="3" t="s">
        <v>12</v>
      </c>
      <c r="D115" s="3" t="s">
        <v>13</v>
      </c>
      <c r="E115" s="3"/>
      <c r="G115" s="5" t="s">
        <v>161</v>
      </c>
      <c r="I115" s="3" t="s">
        <v>0</v>
      </c>
      <c r="O115" s="47" t="s">
        <v>32</v>
      </c>
      <c r="P115" s="47" t="s">
        <v>33</v>
      </c>
      <c r="Q115" s="44" t="s">
        <v>6</v>
      </c>
      <c r="R115" s="44" t="s">
        <v>1</v>
      </c>
      <c r="S115" s="47" t="s">
        <v>1</v>
      </c>
      <c r="T115" s="46"/>
      <c r="U115" s="22"/>
      <c r="AA115" s="54"/>
      <c r="AD115" s="54"/>
    </row>
    <row r="116" spans="1:33" ht="19.5" customHeight="1">
      <c r="A116" s="61" t="s">
        <v>244</v>
      </c>
      <c r="B116" s="7" t="s">
        <v>242</v>
      </c>
      <c r="C116" s="7">
        <v>30</v>
      </c>
      <c r="D116" s="8" t="s">
        <v>241</v>
      </c>
      <c r="E116" s="8"/>
      <c r="G116" s="18" t="s">
        <v>240</v>
      </c>
      <c r="I116" s="18" t="s">
        <v>23</v>
      </c>
      <c r="O116" s="50" t="s">
        <v>206</v>
      </c>
      <c r="P116" s="49">
        <v>25</v>
      </c>
      <c r="Q116" s="53">
        <v>0</v>
      </c>
      <c r="R116" s="53">
        <v>0</v>
      </c>
      <c r="S116" s="53">
        <v>2.4729999999999999</v>
      </c>
      <c r="T116" s="52">
        <f>SUM(R116:R127)</f>
        <v>1.7</v>
      </c>
      <c r="U116" s="51">
        <f>+T116/12</f>
        <v>0.14166666666666666</v>
      </c>
    </row>
    <row r="117" spans="1:33" ht="12.75" customHeight="1">
      <c r="A117" s="3" t="s">
        <v>248</v>
      </c>
      <c r="B117" s="5"/>
      <c r="C117" s="3"/>
      <c r="D117" s="3"/>
      <c r="E117" s="3"/>
      <c r="I117" s="54"/>
      <c r="O117" s="50" t="s">
        <v>207</v>
      </c>
      <c r="P117" s="49">
        <v>25</v>
      </c>
      <c r="Q117" s="53">
        <v>0</v>
      </c>
      <c r="R117" s="53">
        <v>1.7</v>
      </c>
      <c r="S117" s="53">
        <v>2.6150000000000002</v>
      </c>
      <c r="T117" s="52">
        <f>SUM(R116:R127)</f>
        <v>1.7</v>
      </c>
      <c r="U117" s="51">
        <f>+T117/12</f>
        <v>0.14166666666666666</v>
      </c>
    </row>
    <row r="118" spans="1:33">
      <c r="A118" s="3" t="s">
        <v>10</v>
      </c>
      <c r="B118" s="5" t="s">
        <v>11</v>
      </c>
      <c r="C118" s="3" t="s">
        <v>12</v>
      </c>
      <c r="D118" s="3" t="s">
        <v>13</v>
      </c>
      <c r="E118" s="3"/>
      <c r="G118" s="5" t="s">
        <v>161</v>
      </c>
      <c r="I118" s="3" t="s">
        <v>0</v>
      </c>
      <c r="O118" s="50" t="s">
        <v>213</v>
      </c>
      <c r="P118" s="49">
        <v>25</v>
      </c>
      <c r="Q118" s="53">
        <v>0</v>
      </c>
      <c r="R118" s="53">
        <v>0</v>
      </c>
      <c r="S118" s="53">
        <v>2.6150000000000002</v>
      </c>
      <c r="T118" s="52">
        <f>SUM(R116:R127)</f>
        <v>1.7</v>
      </c>
      <c r="U118" s="51">
        <f>+T118/12</f>
        <v>0.14166666666666666</v>
      </c>
    </row>
    <row r="119" spans="1:33" ht="12" customHeight="1">
      <c r="A119" s="62" t="s">
        <v>243</v>
      </c>
      <c r="B119" s="7" t="s">
        <v>242</v>
      </c>
      <c r="C119" s="2">
        <v>71</v>
      </c>
      <c r="D119" s="4" t="s">
        <v>241</v>
      </c>
      <c r="E119" s="4"/>
      <c r="G119" s="18" t="s">
        <v>240</v>
      </c>
      <c r="I119" s="18" t="s">
        <v>23</v>
      </c>
      <c r="O119" s="50" t="s">
        <v>222</v>
      </c>
      <c r="P119" s="49">
        <v>25</v>
      </c>
      <c r="Q119" s="53">
        <v>0</v>
      </c>
      <c r="R119" s="53">
        <v>0</v>
      </c>
      <c r="S119" s="53">
        <v>2.5249999999999999</v>
      </c>
      <c r="T119" s="52">
        <f>SUM(R116:R127)</f>
        <v>1.7</v>
      </c>
      <c r="U119" s="51">
        <f>+T119/12</f>
        <v>0.14166666666666666</v>
      </c>
    </row>
    <row r="120" spans="1:33" ht="10.5" customHeight="1">
      <c r="A120" s="3" t="s">
        <v>250</v>
      </c>
      <c r="B120" s="5"/>
      <c r="C120" s="3"/>
      <c r="D120" s="3"/>
      <c r="E120" s="3"/>
      <c r="I120" s="54"/>
      <c r="O120" s="50" t="s">
        <v>223</v>
      </c>
      <c r="P120" s="49">
        <v>25</v>
      </c>
      <c r="Q120" s="53">
        <v>0</v>
      </c>
      <c r="R120" s="53">
        <v>0</v>
      </c>
      <c r="S120" s="53">
        <v>0.14000000000000001</v>
      </c>
      <c r="T120" s="52">
        <f>SUM(R116:R127)</f>
        <v>1.7</v>
      </c>
      <c r="U120" s="51">
        <f>+T120/12</f>
        <v>0.14166666666666666</v>
      </c>
    </row>
    <row r="121" spans="1:33" ht="13.5" customHeight="1">
      <c r="A121" s="3" t="s">
        <v>10</v>
      </c>
      <c r="B121" s="5" t="s">
        <v>11</v>
      </c>
      <c r="C121" s="3" t="s">
        <v>12</v>
      </c>
      <c r="D121" s="3" t="s">
        <v>13</v>
      </c>
      <c r="E121" s="3"/>
      <c r="G121" s="5" t="s">
        <v>161</v>
      </c>
      <c r="I121" s="3" t="s">
        <v>0</v>
      </c>
      <c r="O121" s="50" t="s">
        <v>226</v>
      </c>
      <c r="P121" s="49">
        <v>25</v>
      </c>
      <c r="Q121" s="53">
        <v>1</v>
      </c>
      <c r="R121" s="53">
        <v>0</v>
      </c>
      <c r="S121" s="53">
        <v>0.14000000000000001</v>
      </c>
      <c r="T121" s="52">
        <f>SUM(R116:R127)</f>
        <v>1.7</v>
      </c>
      <c r="U121" s="51">
        <f t="shared" ref="U121:U123" si="0">+T121/12</f>
        <v>0.14166666666666666</v>
      </c>
    </row>
    <row r="122" spans="1:33">
      <c r="A122" s="2" t="s">
        <v>251</v>
      </c>
      <c r="B122" s="2"/>
      <c r="C122" s="2"/>
      <c r="D122" s="4"/>
      <c r="E122" s="4"/>
      <c r="O122" s="50" t="s">
        <v>228</v>
      </c>
      <c r="P122" s="49">
        <v>25</v>
      </c>
      <c r="Q122" s="53">
        <v>0</v>
      </c>
      <c r="R122" s="53">
        <v>0</v>
      </c>
      <c r="S122" s="53">
        <v>0.14000000000000001</v>
      </c>
      <c r="T122" s="52">
        <f>SUM(R116:R127)</f>
        <v>1.7</v>
      </c>
      <c r="U122" s="51">
        <f t="shared" si="0"/>
        <v>0.14166666666666666</v>
      </c>
    </row>
    <row r="123" spans="1:33" ht="12" customHeight="1">
      <c r="A123" s="3" t="s">
        <v>252</v>
      </c>
      <c r="B123" s="5"/>
      <c r="C123" s="3"/>
      <c r="D123" s="3"/>
      <c r="E123" s="3"/>
      <c r="I123" s="54"/>
      <c r="O123" s="50" t="s">
        <v>229</v>
      </c>
      <c r="P123" s="49">
        <v>25</v>
      </c>
      <c r="Q123" s="53">
        <v>14</v>
      </c>
      <c r="R123" s="53">
        <v>0</v>
      </c>
      <c r="S123" s="53">
        <v>0.14000000000000001</v>
      </c>
      <c r="T123" s="52">
        <f>SUM(R116:R127)</f>
        <v>1.7</v>
      </c>
      <c r="U123" s="51">
        <f t="shared" si="0"/>
        <v>0.14166666666666666</v>
      </c>
    </row>
    <row r="124" spans="1:33">
      <c r="A124" s="3" t="s">
        <v>10</v>
      </c>
      <c r="B124" s="5" t="s">
        <v>11</v>
      </c>
      <c r="C124" s="3" t="s">
        <v>12</v>
      </c>
      <c r="D124" s="3" t="s">
        <v>13</v>
      </c>
      <c r="E124" s="3"/>
      <c r="G124" s="5" t="s">
        <v>161</v>
      </c>
      <c r="I124" s="3" t="s">
        <v>0</v>
      </c>
      <c r="O124" s="50" t="s">
        <v>230</v>
      </c>
      <c r="P124" s="49">
        <v>25</v>
      </c>
      <c r="Q124" s="53">
        <v>0</v>
      </c>
      <c r="R124" s="53">
        <v>0</v>
      </c>
      <c r="S124" s="53">
        <v>0.14000000000000001</v>
      </c>
      <c r="T124" s="52">
        <f>SUM(R116:R127)</f>
        <v>1.7</v>
      </c>
      <c r="U124" s="51">
        <f t="shared" ref="U124" si="1">+T124/12</f>
        <v>0.14166666666666666</v>
      </c>
    </row>
    <row r="125" spans="1:33" ht="13.5" customHeight="1">
      <c r="A125" s="2" t="s">
        <v>255</v>
      </c>
      <c r="B125" s="2" t="s">
        <v>256</v>
      </c>
      <c r="C125" s="1">
        <v>54</v>
      </c>
      <c r="D125" s="1" t="s">
        <v>257</v>
      </c>
      <c r="E125" s="1"/>
      <c r="G125" s="2" t="s">
        <v>258</v>
      </c>
      <c r="I125" s="1" t="s">
        <v>23</v>
      </c>
      <c r="O125" s="50" t="s">
        <v>233</v>
      </c>
      <c r="P125" s="49">
        <v>25</v>
      </c>
      <c r="Q125" s="53">
        <v>0</v>
      </c>
      <c r="R125" s="53">
        <v>0</v>
      </c>
      <c r="S125" s="53">
        <v>0.14000000000000001</v>
      </c>
      <c r="T125" s="52">
        <f>SUM(R116:R127)</f>
        <v>1.7</v>
      </c>
      <c r="U125" s="51">
        <f t="shared" ref="U125" si="2">+T125/12</f>
        <v>0.14166666666666666</v>
      </c>
    </row>
    <row r="126" spans="1:33" ht="13.5" customHeight="1">
      <c r="A126" s="3" t="s">
        <v>260</v>
      </c>
      <c r="B126" s="5"/>
      <c r="C126" s="3"/>
      <c r="D126" s="3"/>
      <c r="E126" s="3"/>
      <c r="I126" s="54"/>
      <c r="O126" s="50" t="s">
        <v>234</v>
      </c>
      <c r="P126" s="49">
        <v>25</v>
      </c>
      <c r="Q126" s="53">
        <v>0</v>
      </c>
      <c r="R126" s="53">
        <v>0</v>
      </c>
      <c r="S126" s="53">
        <v>0.14000000000000001</v>
      </c>
      <c r="T126" s="52">
        <f>SUM(R116:R127)</f>
        <v>1.7</v>
      </c>
      <c r="U126" s="51">
        <f t="shared" ref="U126" si="3">+T126/12</f>
        <v>0.14166666666666666</v>
      </c>
    </row>
    <row r="127" spans="1:33">
      <c r="A127" s="3" t="s">
        <v>10</v>
      </c>
      <c r="B127" s="5" t="s">
        <v>11</v>
      </c>
      <c r="C127" s="3" t="s">
        <v>12</v>
      </c>
      <c r="D127" s="3" t="s">
        <v>13</v>
      </c>
      <c r="E127" s="3"/>
      <c r="G127" s="5" t="s">
        <v>161</v>
      </c>
      <c r="I127" s="3" t="s">
        <v>0</v>
      </c>
      <c r="O127" s="50" t="s">
        <v>235</v>
      </c>
      <c r="P127" s="49">
        <v>25</v>
      </c>
      <c r="Q127" s="53">
        <v>54</v>
      </c>
      <c r="R127" s="53">
        <v>0</v>
      </c>
      <c r="S127" s="53">
        <v>0.14000000000000001</v>
      </c>
      <c r="T127" s="52">
        <f t="shared" ref="T127" si="4">SUM(R116:R127)</f>
        <v>1.7</v>
      </c>
      <c r="U127" s="51">
        <f t="shared" ref="U127" si="5">+T127/12</f>
        <v>0.14166666666666666</v>
      </c>
    </row>
    <row r="128" spans="1:33" ht="12.75" customHeight="1">
      <c r="A128" s="2" t="s">
        <v>255</v>
      </c>
      <c r="B128" s="2" t="s">
        <v>256</v>
      </c>
      <c r="C128" s="1">
        <v>54</v>
      </c>
      <c r="D128" s="1" t="s">
        <v>267</v>
      </c>
      <c r="E128" s="1"/>
      <c r="G128" s="2" t="s">
        <v>258</v>
      </c>
      <c r="I128" s="1" t="s">
        <v>23</v>
      </c>
      <c r="O128" s="50" t="s">
        <v>237</v>
      </c>
      <c r="P128" s="49">
        <v>25</v>
      </c>
      <c r="Q128" s="53">
        <v>30</v>
      </c>
      <c r="R128" s="53">
        <v>28.35</v>
      </c>
      <c r="S128" s="53">
        <v>2.504</v>
      </c>
      <c r="T128" s="52">
        <f t="shared" ref="T128" si="6">SUM(R117:R128)</f>
        <v>30.05</v>
      </c>
      <c r="U128" s="51">
        <f t="shared" ref="U128" si="7">+T128/12</f>
        <v>2.5041666666666669</v>
      </c>
    </row>
    <row r="129" spans="1:21">
      <c r="A129" s="3" t="s">
        <v>268</v>
      </c>
      <c r="B129" s="5"/>
      <c r="C129" s="3"/>
      <c r="D129" s="3"/>
      <c r="E129" s="3"/>
      <c r="I129" s="54"/>
      <c r="O129" s="50" t="s">
        <v>245</v>
      </c>
      <c r="P129" s="49">
        <v>25</v>
      </c>
      <c r="Q129" s="53">
        <v>71</v>
      </c>
      <c r="R129" s="53">
        <v>70.790000000000006</v>
      </c>
      <c r="S129" s="53">
        <v>8.2609999999999992</v>
      </c>
      <c r="T129" s="52">
        <f t="shared" ref="T129" si="8">SUM(R118:R129)</f>
        <v>99.140000000000015</v>
      </c>
      <c r="U129" s="51">
        <f t="shared" ref="U129" si="9">+T129/12</f>
        <v>8.2616666666666685</v>
      </c>
    </row>
    <row r="130" spans="1:21" ht="12" customHeight="1">
      <c r="A130" s="3" t="s">
        <v>10</v>
      </c>
      <c r="B130" s="5" t="s">
        <v>11</v>
      </c>
      <c r="C130" s="3" t="s">
        <v>12</v>
      </c>
      <c r="D130" s="3" t="s">
        <v>13</v>
      </c>
      <c r="E130" s="3"/>
      <c r="G130" s="5" t="s">
        <v>161</v>
      </c>
      <c r="I130" s="3" t="s">
        <v>0</v>
      </c>
      <c r="O130" s="50" t="s">
        <v>249</v>
      </c>
      <c r="P130" s="49">
        <v>25</v>
      </c>
      <c r="Q130" s="53">
        <v>0</v>
      </c>
      <c r="R130" s="53">
        <v>0</v>
      </c>
      <c r="S130" s="53">
        <v>8.2609999999999992</v>
      </c>
      <c r="T130" s="52">
        <f t="shared" ref="T130" si="10">SUM(R119:R130)</f>
        <v>99.140000000000015</v>
      </c>
      <c r="U130" s="51">
        <f t="shared" ref="U130" si="11">+T130/12</f>
        <v>8.2616666666666685</v>
      </c>
    </row>
    <row r="131" spans="1:21" ht="13.5" customHeight="1">
      <c r="A131" s="2" t="s">
        <v>263</v>
      </c>
      <c r="B131" s="47"/>
      <c r="C131" s="55"/>
      <c r="D131" s="1"/>
      <c r="E131" s="1"/>
      <c r="O131" s="50" t="s">
        <v>254</v>
      </c>
      <c r="P131" s="49">
        <v>25</v>
      </c>
      <c r="Q131" s="53">
        <v>0</v>
      </c>
      <c r="R131" s="53">
        <v>54.7</v>
      </c>
      <c r="S131" s="53">
        <v>12.82</v>
      </c>
      <c r="T131" s="52">
        <f t="shared" ref="T131" si="12">SUM(R120:R131)</f>
        <v>153.84000000000003</v>
      </c>
      <c r="U131" s="51">
        <f t="shared" ref="U131" si="13">+T131/12</f>
        <v>12.820000000000002</v>
      </c>
    </row>
    <row r="132" spans="1:21" ht="13.5" customHeight="1">
      <c r="A132" s="3"/>
      <c r="B132" s="5"/>
      <c r="C132" s="3"/>
      <c r="D132" s="3"/>
      <c r="E132" s="3"/>
      <c r="I132" s="54"/>
      <c r="O132" s="50" t="s">
        <v>261</v>
      </c>
      <c r="P132" s="49">
        <v>25</v>
      </c>
      <c r="Q132" s="53">
        <v>0</v>
      </c>
      <c r="R132" s="53">
        <v>47.14</v>
      </c>
      <c r="S132" s="53">
        <v>16.739999999999998</v>
      </c>
      <c r="T132" s="52">
        <f t="shared" ref="T132" si="14">SUM(R121:R132)</f>
        <v>200.98000000000002</v>
      </c>
      <c r="U132" s="51">
        <f t="shared" ref="U132" si="15">+T132/12</f>
        <v>16.748333333333335</v>
      </c>
    </row>
    <row r="133" spans="1:21" ht="14.25" customHeight="1">
      <c r="A133" s="3"/>
      <c r="B133" s="5"/>
      <c r="C133" s="3"/>
      <c r="D133" s="3"/>
      <c r="E133" s="3"/>
      <c r="G133" s="5"/>
      <c r="I133" s="3"/>
      <c r="O133" s="50" t="s">
        <v>265</v>
      </c>
      <c r="P133" s="49">
        <v>25</v>
      </c>
      <c r="Q133" s="53">
        <v>0</v>
      </c>
      <c r="R133" s="53">
        <v>0</v>
      </c>
      <c r="S133" s="53">
        <v>16.739999999999998</v>
      </c>
      <c r="T133" s="52">
        <f t="shared" ref="T133" si="16">SUM(R122:R133)</f>
        <v>200.98000000000002</v>
      </c>
      <c r="U133" s="51">
        <f t="shared" ref="U133" si="17">+T133/12</f>
        <v>16.748333333333335</v>
      </c>
    </row>
    <row r="134" spans="1:21" ht="12" customHeight="1">
      <c r="A134" s="2"/>
      <c r="B134" s="47"/>
      <c r="C134" s="55"/>
      <c r="D134" s="1"/>
      <c r="E134" s="1"/>
    </row>
    <row r="135" spans="1:21" ht="14.25" customHeight="1">
      <c r="A135" s="3"/>
      <c r="B135" s="5"/>
      <c r="C135" s="3"/>
      <c r="D135" s="3"/>
      <c r="E135" s="3"/>
      <c r="I135" s="54"/>
    </row>
    <row r="136" spans="1:21" ht="12.75" customHeight="1">
      <c r="A136" s="3"/>
      <c r="B136" s="5"/>
      <c r="C136" s="3"/>
      <c r="D136" s="3"/>
      <c r="E136" s="3"/>
      <c r="G136" s="5"/>
      <c r="I136" s="3"/>
    </row>
    <row r="137" spans="1:21" ht="12.75" customHeight="1">
      <c r="A137" s="2"/>
      <c r="B137" s="2"/>
      <c r="C137" s="1"/>
      <c r="D137" s="1"/>
      <c r="E137" s="1"/>
      <c r="G137" s="2"/>
      <c r="I137" s="1"/>
    </row>
    <row r="138" spans="1:21">
      <c r="A138" s="3"/>
      <c r="B138" s="5"/>
      <c r="C138" s="3"/>
      <c r="D138" s="3"/>
      <c r="E138" s="3"/>
      <c r="I138" s="54"/>
    </row>
    <row r="139" spans="1:21">
      <c r="A139" s="3"/>
      <c r="B139" s="5"/>
      <c r="C139" s="3"/>
      <c r="D139" s="3"/>
      <c r="E139" s="3"/>
      <c r="G139" s="5"/>
      <c r="I139" s="3"/>
    </row>
    <row r="140" spans="1:21" ht="12.75" customHeight="1">
      <c r="A140" s="2"/>
      <c r="B140" s="47"/>
      <c r="C140" s="55"/>
      <c r="D140" s="1"/>
      <c r="E140" s="1"/>
    </row>
    <row r="141" spans="1:21" ht="13.5" customHeight="1">
      <c r="A141" s="3"/>
      <c r="B141" s="5"/>
      <c r="C141" s="47"/>
      <c r="D141" s="57"/>
      <c r="E141" s="57"/>
      <c r="F141" s="56"/>
      <c r="G141" s="56"/>
      <c r="H141" s="56"/>
      <c r="I141" s="56"/>
    </row>
    <row r="142" spans="1:21" ht="13.5" customHeight="1">
      <c r="A142" s="3"/>
      <c r="B142" s="5"/>
      <c r="C142" s="3"/>
      <c r="D142" s="3"/>
      <c r="E142" s="3"/>
      <c r="G142" s="5"/>
      <c r="I142" s="3"/>
    </row>
    <row r="143" spans="1:21" ht="14.25" customHeight="1">
      <c r="A143" s="2"/>
      <c r="B143" s="22"/>
      <c r="C143" s="2"/>
      <c r="D143" s="38"/>
      <c r="E143" s="2"/>
    </row>
    <row r="144" spans="1:21" ht="13.5" customHeight="1">
      <c r="A144" s="3"/>
      <c r="B144" s="5"/>
    </row>
    <row r="145" spans="1:21" ht="12" customHeight="1">
      <c r="A145" s="3"/>
      <c r="B145" s="5"/>
      <c r="C145" s="3"/>
      <c r="D145" s="3"/>
      <c r="E145" s="3"/>
      <c r="G145" s="5"/>
      <c r="I145" s="3"/>
    </row>
    <row r="146" spans="1:21" s="24" customFormat="1" ht="12" customHeight="1">
      <c r="A146" s="2"/>
      <c r="B146" s="22"/>
      <c r="C146" s="2"/>
      <c r="D146" s="38"/>
      <c r="E146" s="2"/>
      <c r="F146" s="18"/>
      <c r="G146" s="22"/>
      <c r="H146" s="18"/>
      <c r="I146" s="18"/>
      <c r="O146" s="35"/>
      <c r="P146" s="35"/>
      <c r="Q146" s="35"/>
      <c r="R146" s="35"/>
      <c r="S146" s="35"/>
      <c r="T146" s="35"/>
      <c r="U146" s="35"/>
    </row>
    <row r="147" spans="1:21" ht="14.25" customHeight="1">
      <c r="A147" s="3"/>
      <c r="B147" s="5"/>
      <c r="O147" s="35"/>
      <c r="P147" s="35"/>
      <c r="Q147" s="35"/>
      <c r="R147" s="35"/>
      <c r="S147" s="35"/>
      <c r="T147" s="35"/>
      <c r="U147" s="35"/>
    </row>
    <row r="148" spans="1:21" s="24" customFormat="1" ht="13.5" customHeight="1">
      <c r="A148" s="3"/>
      <c r="B148" s="5"/>
      <c r="C148" s="3"/>
      <c r="D148" s="3"/>
      <c r="E148" s="3"/>
      <c r="F148" s="18"/>
      <c r="G148" s="5"/>
      <c r="H148" s="18"/>
      <c r="I148" s="3"/>
      <c r="O148" s="35"/>
      <c r="P148" s="35"/>
      <c r="Q148" s="35"/>
      <c r="R148" s="35"/>
      <c r="S148" s="35"/>
      <c r="T148" s="35"/>
      <c r="U148" s="35"/>
    </row>
    <row r="149" spans="1:21" s="24" customFormat="1" ht="12" customHeight="1">
      <c r="A149" s="2"/>
      <c r="B149" s="22"/>
      <c r="C149" s="2"/>
      <c r="D149" s="38"/>
      <c r="E149" s="2"/>
      <c r="F149" s="18"/>
      <c r="G149" s="22"/>
      <c r="H149" s="18"/>
      <c r="I149" s="18"/>
      <c r="O149" s="35"/>
      <c r="P149" s="35"/>
      <c r="Q149" s="35"/>
      <c r="R149" s="35"/>
      <c r="S149" s="35"/>
      <c r="T149" s="35"/>
      <c r="U149" s="35"/>
    </row>
    <row r="150" spans="1:21" ht="13.5" customHeight="1">
      <c r="A150" s="3"/>
      <c r="B150" s="22"/>
      <c r="C150" s="2"/>
      <c r="D150" s="38"/>
      <c r="E150" s="2"/>
      <c r="G150" s="22"/>
      <c r="O150" s="35"/>
      <c r="P150" s="35"/>
      <c r="Q150" s="35"/>
      <c r="R150" s="35"/>
      <c r="S150" s="35"/>
      <c r="T150" s="35"/>
      <c r="U150" s="35"/>
    </row>
    <row r="151" spans="1:21" ht="14.25" customHeight="1">
      <c r="A151" s="3"/>
      <c r="B151" s="5"/>
      <c r="C151" s="3"/>
      <c r="D151" s="3"/>
      <c r="E151" s="3"/>
      <c r="G151" s="5"/>
      <c r="I151" s="3"/>
      <c r="O151" s="35"/>
      <c r="P151" s="35"/>
      <c r="Q151" s="35"/>
      <c r="R151" s="35"/>
      <c r="S151" s="35"/>
      <c r="T151" s="35"/>
      <c r="U151" s="35"/>
    </row>
    <row r="152" spans="1:21" s="24" customFormat="1" ht="13.5" customHeight="1">
      <c r="A152" s="1"/>
      <c r="B152" s="18"/>
      <c r="C152" s="18"/>
      <c r="D152" s="18"/>
      <c r="E152" s="18"/>
      <c r="F152" s="18"/>
      <c r="G152" s="18"/>
      <c r="H152" s="18"/>
      <c r="I152" s="18"/>
      <c r="O152" s="18"/>
      <c r="P152" s="18"/>
      <c r="Q152" s="18"/>
      <c r="R152" s="18"/>
      <c r="S152" s="18"/>
      <c r="T152" s="18"/>
      <c r="U152" s="18"/>
    </row>
    <row r="153" spans="1:21" s="24" customFormat="1">
      <c r="A153" s="3"/>
      <c r="B153" s="5"/>
      <c r="C153" s="3"/>
      <c r="D153" s="3"/>
      <c r="E153" s="3"/>
      <c r="F153" s="18"/>
      <c r="G153" s="5"/>
      <c r="H153" s="18"/>
      <c r="I153" s="3"/>
      <c r="O153" s="18"/>
      <c r="P153" s="18"/>
      <c r="Q153" s="18"/>
      <c r="R153" s="18"/>
      <c r="S153" s="18"/>
      <c r="T153" s="18"/>
      <c r="U153" s="18"/>
    </row>
    <row r="154" spans="1:21" s="24" customFormat="1">
      <c r="A154" s="47"/>
      <c r="B154" s="2"/>
      <c r="C154" s="2"/>
      <c r="D154" s="4"/>
      <c r="E154" s="2"/>
      <c r="O154" s="18"/>
      <c r="P154" s="18"/>
      <c r="Q154" s="18"/>
      <c r="R154" s="18"/>
      <c r="S154" s="18"/>
      <c r="T154" s="18"/>
      <c r="U154" s="18"/>
    </row>
    <row r="155" spans="1:21" s="24" customFormat="1">
      <c r="A155" s="2"/>
      <c r="B155" s="2"/>
      <c r="C155" s="2"/>
      <c r="D155" s="2"/>
      <c r="E155" s="2"/>
      <c r="O155" s="18"/>
      <c r="P155" s="18"/>
      <c r="Q155" s="18"/>
      <c r="R155" s="18"/>
      <c r="S155" s="18"/>
      <c r="T155" s="18"/>
      <c r="U155" s="18"/>
    </row>
    <row r="156" spans="1:21">
      <c r="A156" s="3"/>
    </row>
    <row r="157" spans="1:21">
      <c r="A157" s="3"/>
      <c r="B157" s="5"/>
      <c r="C157" s="3"/>
      <c r="D157" s="3"/>
      <c r="E157" s="3"/>
      <c r="G157" s="5"/>
      <c r="I157" s="3"/>
    </row>
    <row r="158" spans="1:21">
      <c r="A158" s="58"/>
      <c r="B158" s="22"/>
      <c r="C158" s="2"/>
      <c r="D158" s="4"/>
      <c r="E158" s="2"/>
      <c r="G158" s="22"/>
    </row>
    <row r="159" spans="1:21">
      <c r="A159" s="2"/>
      <c r="B159" s="2"/>
      <c r="C159" s="2"/>
      <c r="D159" s="4"/>
      <c r="E159" s="2"/>
    </row>
    <row r="160" spans="1:21">
      <c r="A160" s="3"/>
      <c r="B160" s="22"/>
      <c r="C160" s="22"/>
      <c r="D160" s="4"/>
      <c r="E160" s="22"/>
    </row>
    <row r="161" spans="1:21">
      <c r="A161" s="3"/>
      <c r="B161" s="5"/>
      <c r="C161" s="3"/>
      <c r="D161" s="3"/>
      <c r="E161" s="3"/>
      <c r="G161" s="5"/>
      <c r="I161" s="3"/>
    </row>
    <row r="162" spans="1:21">
      <c r="A162" s="47"/>
      <c r="B162" s="2"/>
      <c r="C162" s="22"/>
      <c r="D162" s="21"/>
      <c r="E162" s="22"/>
    </row>
    <row r="163" spans="1:21">
      <c r="A163" s="15"/>
      <c r="B163" s="2"/>
      <c r="C163" s="2"/>
      <c r="D163" s="4"/>
      <c r="E163" s="2"/>
    </row>
    <row r="164" spans="1:21">
      <c r="A164" s="3"/>
      <c r="B164" s="22"/>
      <c r="C164" s="22"/>
      <c r="D164" s="4"/>
      <c r="E164" s="22"/>
    </row>
    <row r="165" spans="1:21">
      <c r="A165" s="3"/>
      <c r="B165" s="5"/>
      <c r="C165" s="3"/>
      <c r="D165" s="3"/>
      <c r="E165" s="3"/>
      <c r="G165" s="5"/>
      <c r="I165" s="3"/>
    </row>
    <row r="166" spans="1:21">
      <c r="A166" s="47"/>
      <c r="B166" s="5"/>
      <c r="C166" s="3"/>
      <c r="D166" s="3"/>
      <c r="E166" s="3"/>
    </row>
    <row r="167" spans="1:21">
      <c r="A167" s="3"/>
      <c r="B167" s="5"/>
      <c r="C167" s="3"/>
      <c r="D167" s="3"/>
      <c r="E167" s="3"/>
    </row>
    <row r="168" spans="1:21">
      <c r="A168" s="22"/>
      <c r="B168" s="22"/>
      <c r="C168" s="22"/>
      <c r="D168" s="31"/>
      <c r="E168" s="22"/>
    </row>
    <row r="169" spans="1:21">
      <c r="A169" s="15"/>
      <c r="B169" s="2"/>
      <c r="C169" s="2"/>
      <c r="D169" s="4"/>
      <c r="E169" s="4"/>
    </row>
    <row r="170" spans="1:21">
      <c r="A170" s="22"/>
      <c r="B170" s="22"/>
      <c r="C170" s="22"/>
      <c r="D170" s="31"/>
      <c r="E170" s="22"/>
    </row>
    <row r="171" spans="1:21">
      <c r="A171" s="22"/>
      <c r="B171" s="22"/>
      <c r="C171" s="2"/>
      <c r="D171" s="4"/>
      <c r="E171" s="4"/>
    </row>
    <row r="172" spans="1:21">
      <c r="A172" s="26"/>
      <c r="B172" s="26"/>
      <c r="C172" s="26"/>
      <c r="D172" s="31"/>
      <c r="E172" s="26"/>
    </row>
    <row r="173" spans="1:21">
      <c r="A173" s="26"/>
      <c r="B173" s="26"/>
      <c r="C173" s="26"/>
      <c r="D173" s="32"/>
      <c r="E173" s="26"/>
    </row>
    <row r="174" spans="1:21">
      <c r="A174" s="3"/>
      <c r="B174" s="5"/>
      <c r="C174" s="26"/>
      <c r="D174" s="32"/>
      <c r="E174" s="26"/>
    </row>
    <row r="175" spans="1:21" s="35" customFormat="1">
      <c r="A175" s="3"/>
      <c r="B175" s="5"/>
      <c r="C175" s="3"/>
      <c r="D175" s="3"/>
      <c r="E175" s="3"/>
      <c r="F175" s="18"/>
      <c r="G175" s="18"/>
      <c r="H175" s="18"/>
      <c r="I175" s="18"/>
      <c r="O175" s="18"/>
      <c r="P175" s="18"/>
      <c r="Q175" s="18"/>
      <c r="R175" s="18"/>
      <c r="S175" s="18"/>
      <c r="T175" s="18"/>
      <c r="U175" s="18"/>
    </row>
    <row r="176" spans="1:21" s="35" customFormat="1">
      <c r="A176" s="33"/>
      <c r="B176" s="33"/>
      <c r="C176" s="33"/>
      <c r="D176" s="34"/>
      <c r="E176" s="33"/>
      <c r="O176" s="18"/>
      <c r="P176" s="18"/>
      <c r="Q176" s="18"/>
      <c r="R176" s="18"/>
      <c r="S176" s="18"/>
      <c r="T176" s="18"/>
      <c r="U176" s="18"/>
    </row>
    <row r="177" spans="1:21" s="35" customFormat="1">
      <c r="A177" s="33"/>
      <c r="B177" s="33"/>
      <c r="C177" s="33"/>
      <c r="D177" s="34"/>
      <c r="E177" s="33"/>
      <c r="O177" s="18"/>
      <c r="P177" s="18"/>
      <c r="Q177" s="18"/>
      <c r="R177" s="18"/>
      <c r="S177" s="18"/>
      <c r="T177" s="18"/>
      <c r="U177" s="18"/>
    </row>
    <row r="178" spans="1:21">
      <c r="A178" s="33"/>
      <c r="B178" s="33"/>
      <c r="C178" s="33"/>
      <c r="D178" s="34"/>
      <c r="E178" s="33"/>
      <c r="F178" s="35"/>
      <c r="G178" s="35"/>
      <c r="H178" s="35"/>
      <c r="I178" s="35"/>
    </row>
    <row r="179" spans="1:21">
      <c r="A179" s="3"/>
      <c r="B179" s="5"/>
      <c r="C179" s="26"/>
      <c r="D179" s="32"/>
      <c r="E179" s="26"/>
    </row>
    <row r="180" spans="1:21">
      <c r="A180" s="3"/>
      <c r="B180" s="5"/>
      <c r="C180" s="3"/>
      <c r="D180" s="3"/>
      <c r="E180" s="3"/>
    </row>
    <row r="181" spans="1:21">
      <c r="A181" s="26"/>
      <c r="B181" s="26"/>
      <c r="C181" s="26"/>
      <c r="D181" s="25"/>
      <c r="E181" s="26"/>
    </row>
    <row r="182" spans="1:21">
      <c r="A182" s="26"/>
      <c r="B182" s="26"/>
      <c r="C182" s="26"/>
      <c r="D182" s="26"/>
      <c r="E182" s="26"/>
    </row>
    <row r="183" spans="1:21">
      <c r="A183" s="26"/>
      <c r="B183" s="26"/>
      <c r="C183" s="26"/>
      <c r="D183" s="26"/>
      <c r="E183" s="26"/>
    </row>
    <row r="184" spans="1:21">
      <c r="A184" s="26"/>
      <c r="B184" s="26"/>
      <c r="C184" s="26"/>
      <c r="D184" s="26"/>
      <c r="E184" s="26"/>
    </row>
    <row r="185" spans="1:21">
      <c r="A185" s="26"/>
      <c r="B185" s="26"/>
      <c r="C185" s="26"/>
      <c r="D185" s="26"/>
      <c r="E185" s="26"/>
    </row>
    <row r="186" spans="1:21">
      <c r="A186" s="26"/>
      <c r="B186" s="26"/>
      <c r="C186" s="26"/>
      <c r="D186" s="26"/>
      <c r="E186" s="26"/>
    </row>
    <row r="187" spans="1:21">
      <c r="A187" s="26"/>
      <c r="B187" s="26"/>
      <c r="C187" s="26"/>
      <c r="D187" s="26"/>
      <c r="E187" s="26"/>
    </row>
    <row r="188" spans="1:21">
      <c r="A188" s="26"/>
      <c r="B188" s="26"/>
      <c r="C188" s="26"/>
      <c r="D188" s="26"/>
      <c r="E188" s="26"/>
    </row>
    <row r="189" spans="1:21">
      <c r="A189" s="26"/>
      <c r="B189" s="26"/>
      <c r="C189" s="26"/>
      <c r="D189" s="26"/>
      <c r="E189" s="26"/>
    </row>
    <row r="190" spans="1:21">
      <c r="A190" s="26"/>
      <c r="B190" s="26"/>
      <c r="C190" s="26"/>
      <c r="D190" s="26"/>
      <c r="E190" s="26"/>
    </row>
    <row r="191" spans="1:21">
      <c r="A191" s="26"/>
      <c r="B191" s="26"/>
      <c r="C191" s="26"/>
      <c r="D191" s="26"/>
      <c r="E191" s="26"/>
    </row>
  </sheetData>
  <mergeCells count="12">
    <mergeCell ref="AD110:AE110"/>
    <mergeCell ref="AA110:AB110"/>
    <mergeCell ref="X110:Y110"/>
    <mergeCell ref="AG110:AH110"/>
    <mergeCell ref="AJ110:AK110"/>
    <mergeCell ref="U110:V110"/>
    <mergeCell ref="R110:S110"/>
    <mergeCell ref="C110:D110"/>
    <mergeCell ref="F110:G110"/>
    <mergeCell ref="I110:J110"/>
    <mergeCell ref="L110:M110"/>
    <mergeCell ref="O110:P11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10" max="31" man="1"/>
    <brk id="16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2011-08-19T11:45:13Z</dcterms:modified>
</cp:coreProperties>
</file>